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DetentionReqts" sheetId="1" r:id="rId1"/>
    <sheet name="DischargeCalcs" sheetId="2" r:id="rId2"/>
  </sheets>
  <definedNames/>
  <calcPr fullCalcOnLoad="1"/>
</workbook>
</file>

<file path=xl/sharedStrings.xml><?xml version="1.0" encoding="utf-8"?>
<sst xmlns="http://schemas.openxmlformats.org/spreadsheetml/2006/main" count="148" uniqueCount="116">
  <si>
    <t>B</t>
  </si>
  <si>
    <t>C</t>
  </si>
  <si>
    <t>D</t>
  </si>
  <si>
    <t>E</t>
  </si>
  <si>
    <t>F</t>
  </si>
  <si>
    <t>Duration</t>
  </si>
  <si>
    <t>Rainfall</t>
  </si>
  <si>
    <t>Runoff</t>
  </si>
  <si>
    <t>Outflow</t>
  </si>
  <si>
    <t>Storage</t>
  </si>
  <si>
    <t xml:space="preserve"> </t>
  </si>
  <si>
    <t>Date:</t>
  </si>
  <si>
    <t>Total</t>
  </si>
  <si>
    <t>Intensity</t>
  </si>
  <si>
    <t>Proposed</t>
  </si>
  <si>
    <t>(Minutes)</t>
  </si>
  <si>
    <t>(Hours)</t>
  </si>
  <si>
    <t>(Inches)</t>
  </si>
  <si>
    <t>(Inch/Hr)</t>
  </si>
  <si>
    <t>(CFS)</t>
  </si>
  <si>
    <t>Volume</t>
  </si>
  <si>
    <t>Flowrate</t>
  </si>
  <si>
    <t>(CFT)</t>
  </si>
  <si>
    <t>Maximum</t>
  </si>
  <si>
    <t>Allowable</t>
  </si>
  <si>
    <t>Required</t>
  </si>
  <si>
    <t>Detention</t>
  </si>
  <si>
    <t>G</t>
  </si>
  <si>
    <t>H</t>
  </si>
  <si>
    <t>A</t>
  </si>
  <si>
    <t>I</t>
  </si>
  <si>
    <t>J</t>
  </si>
  <si>
    <t>Retention</t>
  </si>
  <si>
    <t>(G)</t>
  </si>
  <si>
    <t>(K)</t>
  </si>
  <si>
    <t>(L)</t>
  </si>
  <si>
    <t>25-Year</t>
  </si>
  <si>
    <t>A)  Duration of the storm event in minutes.</t>
  </si>
  <si>
    <t>B)  Duration of the storm event in hours.</t>
  </si>
  <si>
    <t>C)  Total amount of rainfall during a 25-year recurrence storm event for the given duration in</t>
  </si>
  <si>
    <t xml:space="preserve">      Column A &amp; B (ref.: midwestern climatological center rainfall Atlas-Bulletin 71).</t>
  </si>
  <si>
    <t>D)  Average rainfall intensity during the 25-year recurrence storm event.  Calculated by dividing</t>
  </si>
  <si>
    <t xml:space="preserve">      Column C by Column B.</t>
  </si>
  <si>
    <t>E)  The unrestricted 25-year recurrence discharge flowrate from the proposed site under fully developed</t>
  </si>
  <si>
    <t xml:space="preserve">      conditions.  Calculated by multiplying Intensity (D) and Drainage Area (L).</t>
  </si>
  <si>
    <t>F)  The unrestricted storm event for the given duration in Column A and B.  Calculated by multiplying</t>
  </si>
  <si>
    <t xml:space="preserve">      the Proposed Runoff Flowrate (E) by the Storm Duration (A) and by 60 seconds/minute.</t>
  </si>
  <si>
    <t>Calculation By:</t>
  </si>
  <si>
    <t>G)  The maximum allowable discharge from the site is determined by multiplying the drainage area by</t>
  </si>
  <si>
    <t xml:space="preserve">      outlets capacity on a contributing area basis.</t>
  </si>
  <si>
    <t xml:space="preserve">      (Inflow (E) - Outflow (G), by the corresponding duration (A) and by 60 seconds/minute.</t>
  </si>
  <si>
    <t xml:space="preserve">      The amount of storage required for various storm durations will vary based on rainfall intensity,</t>
  </si>
  <si>
    <t xml:space="preserve">      the size of the drainage area, and the allowable discharge.  The maximum volume of storage for the</t>
  </si>
  <si>
    <t xml:space="preserve">      various storm durations will be the required detention storage volume.  This volume of storage will</t>
  </si>
  <si>
    <t xml:space="preserve">      be determined above the required retention volume calculated in Column I.</t>
  </si>
  <si>
    <t>J)  Total required storage is the sum of Column H and I.</t>
  </si>
  <si>
    <t>K) Proposed percent imperviousness.  This assumption will be used to determine the proposed runoff</t>
  </si>
  <si>
    <t xml:space="preserve">      0.15 cfs per acre or if the proposed outlet is restrictive by determining the sites share of the existing</t>
  </si>
  <si>
    <t>RETENTION POND DESIGN CALCULATION</t>
  </si>
  <si>
    <t>CFT</t>
  </si>
  <si>
    <t>Total Storage Detention and Retention Required Storage (CFT):</t>
  </si>
  <si>
    <t>H)  The required detention storage is determined by multiplying the differention flowrate</t>
  </si>
  <si>
    <t>Proposed Percent Imperviousness:</t>
  </si>
  <si>
    <t xml:space="preserve">Project Name: </t>
  </si>
  <si>
    <t xml:space="preserve">Project Location: </t>
  </si>
  <si>
    <t xml:space="preserve">      As the pond dewaters the actual release rate from the pond will decrease from the maximum allowed  </t>
  </si>
  <si>
    <t xml:space="preserve">      Therefore, an average release rate  equal to 50% of the maximum rate is used in calculating the </t>
  </si>
  <si>
    <t xml:space="preserve">      required storage volume.</t>
  </si>
  <si>
    <t xml:space="preserve">      release rate to 0. </t>
  </si>
  <si>
    <t>Cont. Drainage Area (Acres):</t>
  </si>
  <si>
    <t>Proposed Runoff "C" Value:</t>
  </si>
  <si>
    <t>Maximum Allowable Outflow (CFS):</t>
  </si>
  <si>
    <t>Storm Recurrence Interval (Yrs):</t>
  </si>
  <si>
    <t>Restrictors are required to regulate the discharge of storm water to the allowable discharge rate established</t>
  </si>
  <si>
    <t xml:space="preserve">Qo = </t>
  </si>
  <si>
    <r>
      <t xml:space="preserve">Qo = </t>
    </r>
    <r>
      <rPr>
        <sz val="12"/>
        <rFont val="Times New Roman"/>
        <family val="1"/>
      </rPr>
      <t>Maximum Allowable Outflow (cfs)</t>
    </r>
  </si>
  <si>
    <t>a   =  Qo/[ 0.62 (64.4(h))½ ]</t>
  </si>
  <si>
    <t xml:space="preserve">h = </t>
  </si>
  <si>
    <t xml:space="preserve">       maximum capacity (ft).</t>
  </si>
  <si>
    <t>cfs</t>
  </si>
  <si>
    <t>ft.</t>
  </si>
  <si>
    <t xml:space="preserve">a = </t>
  </si>
  <si>
    <t>sq. ft.</t>
  </si>
  <si>
    <t xml:space="preserve">Orifice Dia. = </t>
  </si>
  <si>
    <t>in.</t>
  </si>
  <si>
    <t>FORMULA</t>
  </si>
  <si>
    <t>CALCULATION</t>
  </si>
  <si>
    <t>The circular in-line restrictor is sized based on the orifice formula.</t>
  </si>
  <si>
    <t xml:space="preserve">ORIFICE </t>
  </si>
  <si>
    <t xml:space="preserve">METERING LINE </t>
  </si>
  <si>
    <t>The metering line calculation is based on the manning's equation.</t>
  </si>
  <si>
    <t>for the site. Restrictors are typically in the form of an orifice. The outlet pipe however should be checked as</t>
  </si>
  <si>
    <r>
      <t>Qm =  a(1.49/N) R</t>
    </r>
    <r>
      <rPr>
        <b/>
        <vertAlign val="superscript"/>
        <sz val="12"/>
        <rFont val="Times New Roman"/>
        <family val="1"/>
      </rPr>
      <t xml:space="preserve">2/3 </t>
    </r>
    <r>
      <rPr>
        <b/>
        <sz val="12"/>
        <rFont val="Times New Roman"/>
        <family val="1"/>
      </rPr>
      <t>S</t>
    </r>
    <r>
      <rPr>
        <b/>
        <vertAlign val="superscript"/>
        <sz val="12"/>
        <rFont val="Times New Roman"/>
        <family val="1"/>
      </rPr>
      <t>1/2</t>
    </r>
  </si>
  <si>
    <r>
      <t xml:space="preserve">a = </t>
    </r>
    <r>
      <rPr>
        <sz val="12"/>
        <rFont val="Times New Roman"/>
        <family val="1"/>
      </rPr>
      <t>area of pipe (sq. ft)</t>
    </r>
  </si>
  <si>
    <t xml:space="preserve">N = </t>
  </si>
  <si>
    <r>
      <t xml:space="preserve">N = </t>
    </r>
    <r>
      <rPr>
        <sz val="12"/>
        <rFont val="Times New Roman"/>
        <family val="1"/>
      </rPr>
      <t>Manning's roughness coefficient</t>
    </r>
  </si>
  <si>
    <r>
      <t xml:space="preserve">S </t>
    </r>
    <r>
      <rPr>
        <sz val="12"/>
        <rFont val="Times New Roman"/>
        <family val="1"/>
      </rPr>
      <t>= hydraulic grade line slope (ft/ft)</t>
    </r>
  </si>
  <si>
    <r>
      <t xml:space="preserve">R </t>
    </r>
    <r>
      <rPr>
        <sz val="12"/>
        <rFont val="Times New Roman"/>
        <family val="1"/>
      </rPr>
      <t>= hydraulic radius = area/wetted perimeter</t>
    </r>
  </si>
  <si>
    <t xml:space="preserve">R = </t>
  </si>
  <si>
    <t xml:space="preserve">Pipe Dia. = </t>
  </si>
  <si>
    <t xml:space="preserve">Qm = </t>
  </si>
  <si>
    <t xml:space="preserve">S = </t>
  </si>
  <si>
    <t>ft/ft.</t>
  </si>
  <si>
    <t>If Qo is less than Qm discharge is limited by orifice</t>
  </si>
  <si>
    <t>a metering line to verify that its capacity is not restricting the discharge.</t>
  </si>
  <si>
    <r>
      <t xml:space="preserve">a </t>
    </r>
    <r>
      <rPr>
        <sz val="12"/>
        <rFont val="Times New Roman"/>
        <family val="1"/>
      </rPr>
      <t xml:space="preserve">  =  area of orifice (sq. ft.)</t>
    </r>
  </si>
  <si>
    <r>
      <t>h</t>
    </r>
    <r>
      <rPr>
        <sz val="12"/>
        <rFont val="Times New Roman"/>
        <family val="1"/>
      </rPr>
      <t xml:space="preserve"> =  head differential from center of orifice to hydraulic grade line of detention facility at </t>
    </r>
  </si>
  <si>
    <t>If Qm is less than Qo discharge is limited by outlet pipe and should be re-evaluated</t>
  </si>
  <si>
    <t xml:space="preserve">       The calculated maximum release rate only occurs when the pond is full. </t>
  </si>
  <si>
    <t xml:space="preserve">      coefficient.  Impervious surface will be assumed to have a value of 0.9 and pervious a value of 0.2.</t>
  </si>
  <si>
    <t>L) Contributing Drainage to the proposed detention or retention system.</t>
  </si>
  <si>
    <t>I)  The required retention storage is determined by multiplying the drainage area (L) by O.5 inches of rain.</t>
  </si>
  <si>
    <t>(6.15 Inches of total Rainfall).</t>
  </si>
  <si>
    <t>Retain the 100-Year 24-Hour Storm event from the Entire Contributing Area</t>
  </si>
  <si>
    <t>NEWAYGO COUNTY DISCHARGE CALCULATION SPREADSHEET</t>
  </si>
  <si>
    <t>NEWAYGO COUNTY DETENTION POND DESIGN CALCULATION SPREADSHEET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</si>
</sst>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0_)"/>
    <numFmt numFmtId="167" formatCode="0.0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0.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vertAlign val="superscript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/>
      <protection/>
    </xf>
    <xf numFmtId="164" fontId="6" fillId="0" borderId="21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3" fontId="6" fillId="0" borderId="22" xfId="42" applyNumberFormat="1" applyFont="1" applyBorder="1" applyAlignment="1" applyProtection="1">
      <alignment horizontal="center"/>
      <protection/>
    </xf>
    <xf numFmtId="3" fontId="6" fillId="0" borderId="21" xfId="42" applyNumberFormat="1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3" fontId="6" fillId="0" borderId="24" xfId="42" applyNumberFormat="1" applyFont="1" applyBorder="1" applyAlignment="1" applyProtection="1">
      <alignment horizontal="center"/>
      <protection/>
    </xf>
    <xf numFmtId="166" fontId="6" fillId="0" borderId="25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164" fontId="6" fillId="0" borderId="27" xfId="0" applyNumberFormat="1" applyFont="1" applyBorder="1" applyAlignment="1" applyProtection="1">
      <alignment horizontal="center"/>
      <protection/>
    </xf>
    <xf numFmtId="3" fontId="6" fillId="0" borderId="27" xfId="42" applyNumberFormat="1" applyFont="1" applyBorder="1" applyAlignment="1" applyProtection="1">
      <alignment horizontal="center"/>
      <protection/>
    </xf>
    <xf numFmtId="3" fontId="6" fillId="0" borderId="26" xfId="42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3" fontId="6" fillId="0" borderId="28" xfId="42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/>
      <protection/>
    </xf>
    <xf numFmtId="37" fontId="9" fillId="0" borderId="0" xfId="42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9" fontId="6" fillId="33" borderId="0" xfId="59" applyFont="1" applyFill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/>
      <protection locked="0"/>
    </xf>
    <xf numFmtId="164" fontId="6" fillId="33" borderId="3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9" fontId="6" fillId="0" borderId="0" xfId="59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33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2" fontId="6" fillId="0" borderId="31" xfId="0" applyNumberFormat="1" applyFont="1" applyBorder="1" applyAlignment="1" applyProtection="1">
      <alignment horizontal="center"/>
      <protection/>
    </xf>
    <xf numFmtId="173" fontId="6" fillId="33" borderId="29" xfId="0" applyNumberFormat="1" applyFont="1" applyFill="1" applyBorder="1" applyAlignment="1">
      <alignment horizontal="center"/>
    </xf>
    <xf numFmtId="173" fontId="6" fillId="33" borderId="31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164" fontId="6" fillId="0" borderId="27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74"/>
  <sheetViews>
    <sheetView defaultGridColor="0" zoomScale="87" zoomScaleNormal="87" zoomScalePageLayoutView="0" colorId="22" workbookViewId="0" topLeftCell="A52">
      <selection activeCell="H73" sqref="H73"/>
    </sheetView>
  </sheetViews>
  <sheetFormatPr defaultColWidth="9.77734375" defaultRowHeight="15"/>
  <cols>
    <col min="1" max="1" width="7.3359375" style="3" customWidth="1"/>
    <col min="2" max="2" width="7.21484375" style="3" customWidth="1"/>
    <col min="3" max="3" width="7.5546875" style="3" customWidth="1"/>
    <col min="4" max="4" width="7.4453125" style="3" customWidth="1"/>
    <col min="5" max="5" width="7.5546875" style="3" customWidth="1"/>
    <col min="6" max="6" width="7.21484375" style="3" customWidth="1"/>
    <col min="7" max="7" width="7.6640625" style="3" customWidth="1"/>
    <col min="8" max="8" width="7.4453125" style="3" bestFit="1" customWidth="1"/>
    <col min="9" max="9" width="7.88671875" style="20" customWidth="1"/>
    <col min="10" max="10" width="8.3359375" style="3" customWidth="1"/>
    <col min="11" max="11" width="2.21484375" style="3" customWidth="1"/>
    <col min="12" max="254" width="9.77734375" style="3" customWidth="1"/>
    <col min="255" max="16384" width="9.77734375" style="3" customWidth="1"/>
  </cols>
  <sheetData>
    <row r="1" spans="1:2" ht="9.75" customHeight="1">
      <c r="A1" s="2"/>
      <c r="B1" s="2"/>
    </row>
    <row r="2" spans="1:24" ht="9.75" customHeight="1">
      <c r="A2" s="2"/>
      <c r="B2" s="2"/>
      <c r="N2" s="4"/>
      <c r="O2" s="5"/>
      <c r="W2" s="4"/>
      <c r="X2" s="5"/>
    </row>
    <row r="3" spans="1:24" ht="17.25" customHeight="1">
      <c r="A3" s="83" t="s">
        <v>115</v>
      </c>
      <c r="B3" s="58"/>
      <c r="C3" s="58"/>
      <c r="D3" s="58"/>
      <c r="E3" s="58"/>
      <c r="F3" s="58"/>
      <c r="G3" s="58"/>
      <c r="H3" s="58"/>
      <c r="N3" s="4"/>
      <c r="O3" s="5"/>
      <c r="W3" s="4"/>
      <c r="X3" s="5"/>
    </row>
    <row r="4" spans="1:24" ht="11.25" customHeight="1">
      <c r="A4" s="2"/>
      <c r="B4" s="2"/>
      <c r="N4" s="4"/>
      <c r="O4" s="5"/>
      <c r="W4" s="4"/>
      <c r="X4" s="5"/>
    </row>
    <row r="5" spans="2:24" ht="15" customHeight="1">
      <c r="B5" s="4" t="s">
        <v>63</v>
      </c>
      <c r="C5" s="56"/>
      <c r="D5" s="56"/>
      <c r="E5" s="56"/>
      <c r="I5" s="61" t="s">
        <v>62</v>
      </c>
      <c r="J5" s="55">
        <v>0.7</v>
      </c>
      <c r="K5" s="3" t="s">
        <v>34</v>
      </c>
      <c r="N5" s="4"/>
      <c r="O5" s="5"/>
      <c r="W5" s="4"/>
      <c r="X5" s="5"/>
    </row>
    <row r="6" spans="2:11" ht="15">
      <c r="B6" s="4" t="s">
        <v>64</v>
      </c>
      <c r="C6" s="56"/>
      <c r="D6" s="56"/>
      <c r="E6" s="56"/>
      <c r="I6" s="4" t="s">
        <v>70</v>
      </c>
      <c r="J6" s="54">
        <f>+(J5*0.9)+((1-J5)*0.2)</f>
        <v>0.6900000000000001</v>
      </c>
      <c r="K6" s="48" t="s">
        <v>10</v>
      </c>
    </row>
    <row r="7" spans="1:25" ht="15">
      <c r="A7" s="14"/>
      <c r="B7" s="14"/>
      <c r="C7" s="14"/>
      <c r="D7" s="14"/>
      <c r="E7" s="14"/>
      <c r="I7" s="4" t="s">
        <v>71</v>
      </c>
      <c r="J7" s="6">
        <f>+D8*0.15</f>
        <v>0</v>
      </c>
      <c r="K7" s="48" t="s">
        <v>33</v>
      </c>
      <c r="L7" s="7"/>
      <c r="M7" s="7"/>
      <c r="N7" s="7"/>
      <c r="O7" s="7"/>
      <c r="P7" s="7"/>
      <c r="S7" s="7"/>
      <c r="T7" s="7"/>
      <c r="U7" s="7"/>
      <c r="V7" s="7"/>
      <c r="W7" s="7"/>
      <c r="X7" s="7"/>
      <c r="Y7" s="7"/>
    </row>
    <row r="8" spans="1:25" ht="15">
      <c r="A8" s="3" t="s">
        <v>69</v>
      </c>
      <c r="D8" s="57"/>
      <c r="E8" s="3" t="s">
        <v>35</v>
      </c>
      <c r="I8" s="4" t="s">
        <v>72</v>
      </c>
      <c r="J8" s="7">
        <v>25</v>
      </c>
      <c r="K8" s="6"/>
      <c r="L8" s="8"/>
      <c r="M8" s="6"/>
      <c r="N8" s="8"/>
      <c r="O8" s="8"/>
      <c r="P8" s="8"/>
      <c r="S8" s="6"/>
      <c r="T8" s="6"/>
      <c r="U8" s="8"/>
      <c r="V8" s="6"/>
      <c r="W8" s="8"/>
      <c r="X8" s="8"/>
      <c r="Y8" s="8"/>
    </row>
    <row r="9" spans="10:25" ht="10.5" customHeight="1" thickBot="1">
      <c r="J9" s="6"/>
      <c r="K9" s="6"/>
      <c r="L9" s="8"/>
      <c r="M9" s="6"/>
      <c r="N9" s="8"/>
      <c r="O9" s="8"/>
      <c r="P9" s="8"/>
      <c r="S9" s="6"/>
      <c r="T9" s="6"/>
      <c r="U9" s="8"/>
      <c r="V9" s="6"/>
      <c r="W9" s="8"/>
      <c r="X9" s="8"/>
      <c r="Y9" s="8"/>
    </row>
    <row r="10" spans="1:25" ht="15.75" thickTop="1">
      <c r="A10" s="25" t="s">
        <v>29</v>
      </c>
      <c r="B10" s="21" t="s">
        <v>0</v>
      </c>
      <c r="C10" s="9" t="s">
        <v>1</v>
      </c>
      <c r="D10" s="21" t="s">
        <v>2</v>
      </c>
      <c r="E10" s="9" t="s">
        <v>3</v>
      </c>
      <c r="F10" s="9" t="s">
        <v>4</v>
      </c>
      <c r="G10" s="9" t="s">
        <v>27</v>
      </c>
      <c r="H10" s="21" t="s">
        <v>28</v>
      </c>
      <c r="I10" s="26" t="s">
        <v>30</v>
      </c>
      <c r="J10" s="29" t="s">
        <v>31</v>
      </c>
      <c r="K10" s="6"/>
      <c r="L10" s="8"/>
      <c r="M10" s="6"/>
      <c r="N10" s="8"/>
      <c r="O10" s="8"/>
      <c r="P10" s="8"/>
      <c r="S10" s="6"/>
      <c r="T10" s="6"/>
      <c r="U10" s="8"/>
      <c r="V10" s="6"/>
      <c r="W10" s="8"/>
      <c r="X10" s="8"/>
      <c r="Y10" s="8"/>
    </row>
    <row r="11" spans="1:25" s="17" customFormat="1" ht="12.75">
      <c r="A11" s="16"/>
      <c r="B11" s="24"/>
      <c r="C11" s="11" t="s">
        <v>36</v>
      </c>
      <c r="D11" s="22" t="s">
        <v>36</v>
      </c>
      <c r="E11" s="15" t="s">
        <v>14</v>
      </c>
      <c r="F11" s="15" t="s">
        <v>14</v>
      </c>
      <c r="G11" s="15" t="s">
        <v>23</v>
      </c>
      <c r="H11" s="22" t="s">
        <v>25</v>
      </c>
      <c r="I11" s="15" t="s">
        <v>25</v>
      </c>
      <c r="J11" s="28" t="s">
        <v>12</v>
      </c>
      <c r="K11" s="18"/>
      <c r="L11" s="19"/>
      <c r="M11" s="18"/>
      <c r="N11" s="19"/>
      <c r="O11" s="19"/>
      <c r="P11" s="19"/>
      <c r="S11" s="18"/>
      <c r="T11" s="18"/>
      <c r="U11" s="19"/>
      <c r="V11" s="18"/>
      <c r="W11" s="19"/>
      <c r="X11" s="19"/>
      <c r="Y11" s="19"/>
    </row>
    <row r="12" spans="1:25" s="17" customFormat="1" ht="12.75">
      <c r="A12" s="16"/>
      <c r="B12" s="24"/>
      <c r="C12" s="11" t="s">
        <v>12</v>
      </c>
      <c r="D12" s="22" t="s">
        <v>6</v>
      </c>
      <c r="E12" s="15" t="s">
        <v>7</v>
      </c>
      <c r="F12" s="15" t="s">
        <v>7</v>
      </c>
      <c r="G12" s="15" t="s">
        <v>24</v>
      </c>
      <c r="H12" s="22" t="s">
        <v>26</v>
      </c>
      <c r="I12" s="15" t="s">
        <v>32</v>
      </c>
      <c r="J12" s="28" t="s">
        <v>25</v>
      </c>
      <c r="K12" s="18"/>
      <c r="L12" s="19"/>
      <c r="M12" s="18"/>
      <c r="N12" s="19"/>
      <c r="O12" s="19"/>
      <c r="P12" s="19"/>
      <c r="S12" s="18"/>
      <c r="T12" s="18"/>
      <c r="U12" s="19"/>
      <c r="V12" s="18"/>
      <c r="W12" s="19"/>
      <c r="X12" s="19"/>
      <c r="Y12" s="19"/>
    </row>
    <row r="13" spans="1:25" ht="12" customHeight="1">
      <c r="A13" s="10" t="s">
        <v>5</v>
      </c>
      <c r="B13" s="23" t="s">
        <v>5</v>
      </c>
      <c r="C13" s="11" t="s">
        <v>6</v>
      </c>
      <c r="D13" s="23" t="s">
        <v>13</v>
      </c>
      <c r="E13" s="11" t="s">
        <v>21</v>
      </c>
      <c r="F13" s="11" t="s">
        <v>20</v>
      </c>
      <c r="G13" s="11" t="s">
        <v>8</v>
      </c>
      <c r="H13" s="23" t="s">
        <v>9</v>
      </c>
      <c r="I13" s="15" t="s">
        <v>9</v>
      </c>
      <c r="J13" s="28" t="s">
        <v>9</v>
      </c>
      <c r="K13" s="6"/>
      <c r="L13" s="8"/>
      <c r="M13" s="6"/>
      <c r="N13" s="8"/>
      <c r="O13" s="8"/>
      <c r="P13" s="8"/>
      <c r="S13" s="6"/>
      <c r="T13" s="6"/>
      <c r="U13" s="8"/>
      <c r="V13" s="6"/>
      <c r="W13" s="8"/>
      <c r="X13" s="8"/>
      <c r="Y13" s="8"/>
    </row>
    <row r="14" spans="1:25" ht="12" customHeight="1">
      <c r="A14" s="10" t="s">
        <v>15</v>
      </c>
      <c r="B14" s="23" t="s">
        <v>16</v>
      </c>
      <c r="C14" s="11" t="s">
        <v>17</v>
      </c>
      <c r="D14" s="23" t="s">
        <v>18</v>
      </c>
      <c r="E14" s="11" t="s">
        <v>19</v>
      </c>
      <c r="F14" s="11" t="s">
        <v>22</v>
      </c>
      <c r="G14" s="11" t="s">
        <v>19</v>
      </c>
      <c r="H14" s="23" t="s">
        <v>22</v>
      </c>
      <c r="I14" s="27" t="s">
        <v>22</v>
      </c>
      <c r="J14" s="30" t="s">
        <v>22</v>
      </c>
      <c r="K14" s="6"/>
      <c r="L14" s="8"/>
      <c r="M14" s="6"/>
      <c r="N14" s="8"/>
      <c r="O14" s="8"/>
      <c r="P14" s="8"/>
      <c r="S14" s="6"/>
      <c r="T14" s="6"/>
      <c r="U14" s="8"/>
      <c r="V14" s="6"/>
      <c r="W14" s="8"/>
      <c r="X14" s="8"/>
      <c r="Y14" s="8"/>
    </row>
    <row r="15" spans="1:25" ht="15">
      <c r="A15" s="31">
        <v>5</v>
      </c>
      <c r="B15" s="32">
        <f>SUM(A15/60)</f>
        <v>0.08333333333333333</v>
      </c>
      <c r="C15" s="84">
        <v>0.53</v>
      </c>
      <c r="D15" s="32">
        <f>+C15/B15</f>
        <v>6.36</v>
      </c>
      <c r="E15" s="33">
        <f>(D15*$D$8*$J$6)</f>
        <v>0</v>
      </c>
      <c r="F15" s="34">
        <f>+E15*A15*60</f>
        <v>0</v>
      </c>
      <c r="G15" s="33">
        <f>$J$7</f>
        <v>0</v>
      </c>
      <c r="H15" s="35">
        <f>(E15-0.5*G15)*A15*60</f>
        <v>0</v>
      </c>
      <c r="I15" s="36">
        <f>($D$8*(0.5/12))*43560</f>
        <v>0</v>
      </c>
      <c r="J15" s="37">
        <f>+H15+I15</f>
        <v>0</v>
      </c>
      <c r="K15" s="6"/>
      <c r="L15" s="8"/>
      <c r="M15" s="6"/>
      <c r="N15" s="8"/>
      <c r="O15" s="8"/>
      <c r="P15" s="8"/>
      <c r="S15" s="6"/>
      <c r="T15" s="6"/>
      <c r="U15" s="8"/>
      <c r="V15" s="6"/>
      <c r="W15" s="8"/>
      <c r="X15" s="8"/>
      <c r="Y15" s="8"/>
    </row>
    <row r="16" spans="1:25" ht="15">
      <c r="A16" s="31">
        <v>10</v>
      </c>
      <c r="B16" s="32">
        <f>SUM(A16/60)</f>
        <v>0.16666666666666666</v>
      </c>
      <c r="C16" s="84">
        <v>0.93</v>
      </c>
      <c r="D16" s="32">
        <f aca="true" t="shared" si="0" ref="D16:D29">+C16/B16</f>
        <v>5.580000000000001</v>
      </c>
      <c r="E16" s="33">
        <f>(D16*$D$8*$J$6)</f>
        <v>0</v>
      </c>
      <c r="F16" s="34">
        <f aca="true" t="shared" si="1" ref="F16:F29">+E16*A16*60</f>
        <v>0</v>
      </c>
      <c r="G16" s="33">
        <f>$J$7</f>
        <v>0</v>
      </c>
      <c r="H16" s="35">
        <f aca="true" t="shared" si="2" ref="H16:H29">(E16-0.5*G16)*A16*60</f>
        <v>0</v>
      </c>
      <c r="I16" s="36">
        <f aca="true" t="shared" si="3" ref="I16:I29">($D$8*(0.5/12))*43560</f>
        <v>0</v>
      </c>
      <c r="J16" s="37">
        <f aca="true" t="shared" si="4" ref="J16:J29">+H16+I16</f>
        <v>0</v>
      </c>
      <c r="K16" s="6"/>
      <c r="L16" s="8"/>
      <c r="M16" s="6"/>
      <c r="N16" s="8"/>
      <c r="O16" s="8"/>
      <c r="P16" s="8"/>
      <c r="S16" s="6"/>
      <c r="T16" s="6"/>
      <c r="U16" s="8"/>
      <c r="V16" s="6"/>
      <c r="W16" s="8"/>
      <c r="X16" s="8"/>
      <c r="Y16" s="8"/>
    </row>
    <row r="17" spans="1:25" ht="15">
      <c r="A17" s="31">
        <v>15</v>
      </c>
      <c r="B17" s="32">
        <f>SUM(A17/60)</f>
        <v>0.25</v>
      </c>
      <c r="C17" s="84">
        <v>1.2</v>
      </c>
      <c r="D17" s="32">
        <f t="shared" si="0"/>
        <v>4.8</v>
      </c>
      <c r="E17" s="33">
        <f>(D17*$D$8*$J$6)</f>
        <v>0</v>
      </c>
      <c r="F17" s="34">
        <f t="shared" si="1"/>
        <v>0</v>
      </c>
      <c r="G17" s="33">
        <f>$J$7</f>
        <v>0</v>
      </c>
      <c r="H17" s="35">
        <f t="shared" si="2"/>
        <v>0</v>
      </c>
      <c r="I17" s="36">
        <f t="shared" si="3"/>
        <v>0</v>
      </c>
      <c r="J17" s="37">
        <f t="shared" si="4"/>
        <v>0</v>
      </c>
      <c r="K17" s="6"/>
      <c r="L17" s="8"/>
      <c r="M17" s="6"/>
      <c r="N17" s="8"/>
      <c r="O17" s="8"/>
      <c r="P17" s="8"/>
      <c r="S17" s="6"/>
      <c r="T17" s="6"/>
      <c r="U17" s="8"/>
      <c r="V17" s="6"/>
      <c r="W17" s="8"/>
      <c r="X17" s="8"/>
      <c r="Y17" s="8"/>
    </row>
    <row r="18" spans="1:25" ht="15">
      <c r="A18" s="31">
        <v>20</v>
      </c>
      <c r="B18" s="32">
        <f aca="true" t="shared" si="5" ref="B18:B23">SUM(A18/60)</f>
        <v>0.3333333333333333</v>
      </c>
      <c r="C18" s="84">
        <v>1.35</v>
      </c>
      <c r="D18" s="32">
        <f t="shared" si="0"/>
        <v>4.050000000000001</v>
      </c>
      <c r="E18" s="33">
        <f aca="true" t="shared" si="6" ref="E18:E23">(D18*$D$8*$J$6)</f>
        <v>0</v>
      </c>
      <c r="F18" s="34">
        <f t="shared" si="1"/>
        <v>0</v>
      </c>
      <c r="G18" s="33">
        <f aca="true" t="shared" si="7" ref="G18:G23">$J$7</f>
        <v>0</v>
      </c>
      <c r="H18" s="35">
        <f t="shared" si="2"/>
        <v>0</v>
      </c>
      <c r="I18" s="36">
        <f t="shared" si="3"/>
        <v>0</v>
      </c>
      <c r="J18" s="37">
        <f t="shared" si="4"/>
        <v>0</v>
      </c>
      <c r="K18" s="6"/>
      <c r="L18" s="8"/>
      <c r="M18" s="6"/>
      <c r="N18" s="8"/>
      <c r="O18" s="8"/>
      <c r="P18" s="8"/>
      <c r="S18" s="6"/>
      <c r="T18" s="6"/>
      <c r="U18" s="8"/>
      <c r="V18" s="6"/>
      <c r="W18" s="8"/>
      <c r="X18" s="8"/>
      <c r="Y18" s="8"/>
    </row>
    <row r="19" spans="1:25" ht="15">
      <c r="A19" s="31">
        <v>30</v>
      </c>
      <c r="B19" s="32">
        <f t="shared" si="5"/>
        <v>0.5</v>
      </c>
      <c r="C19" s="85">
        <v>1.65</v>
      </c>
      <c r="D19" s="32">
        <f t="shared" si="0"/>
        <v>3.3</v>
      </c>
      <c r="E19" s="33">
        <f t="shared" si="6"/>
        <v>0</v>
      </c>
      <c r="F19" s="34">
        <f t="shared" si="1"/>
        <v>0</v>
      </c>
      <c r="G19" s="33">
        <f t="shared" si="7"/>
        <v>0</v>
      </c>
      <c r="H19" s="35">
        <f t="shared" si="2"/>
        <v>0</v>
      </c>
      <c r="I19" s="36">
        <f t="shared" si="3"/>
        <v>0</v>
      </c>
      <c r="J19" s="37">
        <f t="shared" si="4"/>
        <v>0</v>
      </c>
      <c r="K19" s="6"/>
      <c r="L19" s="8"/>
      <c r="M19" s="6"/>
      <c r="N19" s="8"/>
      <c r="O19" s="8"/>
      <c r="P19" s="8"/>
      <c r="S19" s="6"/>
      <c r="T19" s="6"/>
      <c r="U19" s="8"/>
      <c r="V19" s="6"/>
      <c r="W19" s="8"/>
      <c r="X19" s="8"/>
      <c r="Y19" s="8"/>
    </row>
    <row r="20" spans="1:25" ht="15">
      <c r="A20" s="31">
        <v>40</v>
      </c>
      <c r="B20" s="32">
        <f t="shared" si="5"/>
        <v>0.6666666666666666</v>
      </c>
      <c r="C20" s="85">
        <v>1.8</v>
      </c>
      <c r="D20" s="32">
        <f t="shared" si="0"/>
        <v>2.7</v>
      </c>
      <c r="E20" s="33">
        <f t="shared" si="6"/>
        <v>0</v>
      </c>
      <c r="F20" s="34">
        <f t="shared" si="1"/>
        <v>0</v>
      </c>
      <c r="G20" s="33">
        <f t="shared" si="7"/>
        <v>0</v>
      </c>
      <c r="H20" s="35">
        <f t="shared" si="2"/>
        <v>0</v>
      </c>
      <c r="I20" s="36">
        <f t="shared" si="3"/>
        <v>0</v>
      </c>
      <c r="J20" s="37">
        <f t="shared" si="4"/>
        <v>0</v>
      </c>
      <c r="K20" s="6"/>
      <c r="L20" s="8"/>
      <c r="M20" s="6"/>
      <c r="N20" s="8"/>
      <c r="O20" s="8"/>
      <c r="P20" s="8"/>
      <c r="S20" s="6"/>
      <c r="T20" s="6"/>
      <c r="U20" s="8"/>
      <c r="V20" s="6"/>
      <c r="W20" s="8"/>
      <c r="X20" s="8"/>
      <c r="Y20" s="8"/>
    </row>
    <row r="21" spans="1:25" ht="15">
      <c r="A21" s="31">
        <v>50</v>
      </c>
      <c r="B21" s="32">
        <f t="shared" si="5"/>
        <v>0.8333333333333334</v>
      </c>
      <c r="C21" s="85">
        <v>1.95</v>
      </c>
      <c r="D21" s="32">
        <f t="shared" si="0"/>
        <v>2.34</v>
      </c>
      <c r="E21" s="33">
        <f t="shared" si="6"/>
        <v>0</v>
      </c>
      <c r="F21" s="34">
        <f t="shared" si="1"/>
        <v>0</v>
      </c>
      <c r="G21" s="33">
        <f t="shared" si="7"/>
        <v>0</v>
      </c>
      <c r="H21" s="35">
        <f t="shared" si="2"/>
        <v>0</v>
      </c>
      <c r="I21" s="36">
        <f t="shared" si="3"/>
        <v>0</v>
      </c>
      <c r="J21" s="37">
        <f t="shared" si="4"/>
        <v>0</v>
      </c>
      <c r="K21" s="6"/>
      <c r="L21" s="8"/>
      <c r="M21" s="6"/>
      <c r="N21" s="8"/>
      <c r="O21" s="8"/>
      <c r="P21" s="8"/>
      <c r="S21" s="6"/>
      <c r="T21" s="6"/>
      <c r="U21" s="8"/>
      <c r="V21" s="6"/>
      <c r="W21" s="8"/>
      <c r="X21" s="8"/>
      <c r="Y21" s="8"/>
    </row>
    <row r="22" spans="1:25" ht="15">
      <c r="A22" s="31">
        <v>60</v>
      </c>
      <c r="B22" s="32">
        <f t="shared" si="5"/>
        <v>1</v>
      </c>
      <c r="C22" s="84">
        <v>2.09</v>
      </c>
      <c r="D22" s="32">
        <f t="shared" si="0"/>
        <v>2.09</v>
      </c>
      <c r="E22" s="33">
        <f t="shared" si="6"/>
        <v>0</v>
      </c>
      <c r="F22" s="34">
        <f t="shared" si="1"/>
        <v>0</v>
      </c>
      <c r="G22" s="33">
        <f t="shared" si="7"/>
        <v>0</v>
      </c>
      <c r="H22" s="35">
        <f t="shared" si="2"/>
        <v>0</v>
      </c>
      <c r="I22" s="36">
        <f t="shared" si="3"/>
        <v>0</v>
      </c>
      <c r="J22" s="37">
        <f t="shared" si="4"/>
        <v>0</v>
      </c>
      <c r="K22" s="6"/>
      <c r="L22" s="8"/>
      <c r="M22" s="6"/>
      <c r="N22" s="8"/>
      <c r="O22" s="8"/>
      <c r="P22" s="8"/>
      <c r="S22" s="6"/>
      <c r="T22" s="6"/>
      <c r="U22" s="8"/>
      <c r="V22" s="6"/>
      <c r="W22" s="8"/>
      <c r="X22" s="8"/>
      <c r="Y22" s="8"/>
    </row>
    <row r="23" spans="1:25" ht="15">
      <c r="A23" s="31">
        <v>90</v>
      </c>
      <c r="B23" s="32">
        <f t="shared" si="5"/>
        <v>1.5</v>
      </c>
      <c r="C23" s="84">
        <v>2.35</v>
      </c>
      <c r="D23" s="32">
        <f t="shared" si="0"/>
        <v>1.5666666666666667</v>
      </c>
      <c r="E23" s="33">
        <f t="shared" si="6"/>
        <v>0</v>
      </c>
      <c r="F23" s="34">
        <f t="shared" si="1"/>
        <v>0</v>
      </c>
      <c r="G23" s="33">
        <f t="shared" si="7"/>
        <v>0</v>
      </c>
      <c r="H23" s="35">
        <f t="shared" si="2"/>
        <v>0</v>
      </c>
      <c r="I23" s="36">
        <f t="shared" si="3"/>
        <v>0</v>
      </c>
      <c r="J23" s="37">
        <f t="shared" si="4"/>
        <v>0</v>
      </c>
      <c r="K23" s="6"/>
      <c r="L23" s="8"/>
      <c r="M23" s="6"/>
      <c r="N23" s="8"/>
      <c r="O23" s="8"/>
      <c r="P23" s="8"/>
      <c r="S23" s="6"/>
      <c r="T23" s="6"/>
      <c r="U23" s="8"/>
      <c r="V23" s="6"/>
      <c r="W23" s="8"/>
      <c r="X23" s="8"/>
      <c r="Y23" s="8"/>
    </row>
    <row r="24" spans="1:25" ht="15">
      <c r="A24" s="31">
        <v>120</v>
      </c>
      <c r="B24" s="32">
        <f aca="true" t="shared" si="8" ref="B24:B29">SUM(A24/60)</f>
        <v>2</v>
      </c>
      <c r="C24" s="84">
        <v>2.58</v>
      </c>
      <c r="D24" s="32">
        <f t="shared" si="0"/>
        <v>1.29</v>
      </c>
      <c r="E24" s="33">
        <f aca="true" t="shared" si="9" ref="E24:E29">(D24*$D$8*$J$6)</f>
        <v>0</v>
      </c>
      <c r="F24" s="34">
        <f t="shared" si="1"/>
        <v>0</v>
      </c>
      <c r="G24" s="33">
        <f aca="true" t="shared" si="10" ref="G24:G29">$J$7</f>
        <v>0</v>
      </c>
      <c r="H24" s="35">
        <f t="shared" si="2"/>
        <v>0</v>
      </c>
      <c r="I24" s="36">
        <f t="shared" si="3"/>
        <v>0</v>
      </c>
      <c r="J24" s="37">
        <f t="shared" si="4"/>
        <v>0</v>
      </c>
      <c r="K24" s="6"/>
      <c r="L24" s="8"/>
      <c r="M24" s="6"/>
      <c r="N24" s="8"/>
      <c r="O24" s="8"/>
      <c r="P24" s="8"/>
      <c r="S24" s="6"/>
      <c r="T24" s="6"/>
      <c r="U24" s="8"/>
      <c r="V24" s="6"/>
      <c r="W24" s="8"/>
      <c r="X24" s="8"/>
      <c r="Y24" s="8"/>
    </row>
    <row r="25" spans="1:25" ht="15">
      <c r="A25" s="31">
        <v>180</v>
      </c>
      <c r="B25" s="32">
        <f t="shared" si="8"/>
        <v>3</v>
      </c>
      <c r="C25" s="84">
        <v>2.85</v>
      </c>
      <c r="D25" s="32">
        <f t="shared" si="0"/>
        <v>0.9500000000000001</v>
      </c>
      <c r="E25" s="33">
        <f t="shared" si="9"/>
        <v>0</v>
      </c>
      <c r="F25" s="34">
        <f t="shared" si="1"/>
        <v>0</v>
      </c>
      <c r="G25" s="33">
        <f t="shared" si="10"/>
        <v>0</v>
      </c>
      <c r="H25" s="35">
        <f t="shared" si="2"/>
        <v>0</v>
      </c>
      <c r="I25" s="36">
        <f t="shared" si="3"/>
        <v>0</v>
      </c>
      <c r="J25" s="37">
        <f t="shared" si="4"/>
        <v>0</v>
      </c>
      <c r="K25" s="6"/>
      <c r="L25" s="8"/>
      <c r="M25" s="6"/>
      <c r="N25" s="8"/>
      <c r="O25" s="8"/>
      <c r="P25" s="8"/>
      <c r="S25" s="6"/>
      <c r="T25" s="6"/>
      <c r="U25" s="8"/>
      <c r="V25" s="6"/>
      <c r="W25" s="8"/>
      <c r="X25" s="8"/>
      <c r="Y25" s="8"/>
    </row>
    <row r="26" spans="1:25" ht="15">
      <c r="A26" s="31">
        <v>360</v>
      </c>
      <c r="B26" s="32">
        <f t="shared" si="8"/>
        <v>6</v>
      </c>
      <c r="C26" s="84">
        <v>3.34</v>
      </c>
      <c r="D26" s="32">
        <f t="shared" si="0"/>
        <v>0.5566666666666666</v>
      </c>
      <c r="E26" s="33">
        <f t="shared" si="9"/>
        <v>0</v>
      </c>
      <c r="F26" s="34">
        <f t="shared" si="1"/>
        <v>0</v>
      </c>
      <c r="G26" s="33">
        <f t="shared" si="10"/>
        <v>0</v>
      </c>
      <c r="H26" s="35">
        <f t="shared" si="2"/>
        <v>0</v>
      </c>
      <c r="I26" s="36">
        <f t="shared" si="3"/>
        <v>0</v>
      </c>
      <c r="J26" s="37">
        <f t="shared" si="4"/>
        <v>0</v>
      </c>
      <c r="K26" s="6"/>
      <c r="L26" s="8"/>
      <c r="M26" s="6"/>
      <c r="N26" s="8"/>
      <c r="O26" s="8"/>
      <c r="P26" s="8"/>
      <c r="S26" s="6"/>
      <c r="T26" s="6"/>
      <c r="U26" s="8"/>
      <c r="V26" s="6"/>
      <c r="W26" s="8"/>
      <c r="X26" s="8"/>
      <c r="Y26" s="8"/>
    </row>
    <row r="27" spans="1:25" ht="15">
      <c r="A27" s="31">
        <v>720</v>
      </c>
      <c r="B27" s="32">
        <f t="shared" si="8"/>
        <v>12</v>
      </c>
      <c r="C27" s="84">
        <v>3.87</v>
      </c>
      <c r="D27" s="32">
        <f t="shared" si="0"/>
        <v>0.3225</v>
      </c>
      <c r="E27" s="33">
        <f t="shared" si="9"/>
        <v>0</v>
      </c>
      <c r="F27" s="34">
        <f t="shared" si="1"/>
        <v>0</v>
      </c>
      <c r="G27" s="33">
        <f t="shared" si="10"/>
        <v>0</v>
      </c>
      <c r="H27" s="35">
        <f t="shared" si="2"/>
        <v>0</v>
      </c>
      <c r="I27" s="36">
        <f t="shared" si="3"/>
        <v>0</v>
      </c>
      <c r="J27" s="37">
        <f t="shared" si="4"/>
        <v>0</v>
      </c>
      <c r="K27" s="6"/>
      <c r="L27" s="8"/>
      <c r="M27" s="6"/>
      <c r="N27" s="8"/>
      <c r="O27" s="8"/>
      <c r="P27" s="8"/>
      <c r="S27" s="6"/>
      <c r="T27" s="6"/>
      <c r="U27" s="8"/>
      <c r="V27" s="6"/>
      <c r="W27" s="8"/>
      <c r="X27" s="8"/>
      <c r="Y27" s="8"/>
    </row>
    <row r="28" spans="1:25" ht="15">
      <c r="A28" s="31">
        <v>1080</v>
      </c>
      <c r="B28" s="32">
        <f t="shared" si="8"/>
        <v>18</v>
      </c>
      <c r="C28" s="84">
        <v>4.18</v>
      </c>
      <c r="D28" s="32">
        <f t="shared" si="0"/>
        <v>0.23222222222222222</v>
      </c>
      <c r="E28" s="33">
        <f t="shared" si="9"/>
        <v>0</v>
      </c>
      <c r="F28" s="34">
        <f t="shared" si="1"/>
        <v>0</v>
      </c>
      <c r="G28" s="33">
        <f t="shared" si="10"/>
        <v>0</v>
      </c>
      <c r="H28" s="35">
        <f t="shared" si="2"/>
        <v>0</v>
      </c>
      <c r="I28" s="36">
        <f t="shared" si="3"/>
        <v>0</v>
      </c>
      <c r="J28" s="37">
        <f t="shared" si="4"/>
        <v>0</v>
      </c>
      <c r="K28" s="6"/>
      <c r="L28" s="8"/>
      <c r="M28" s="6"/>
      <c r="N28" s="8"/>
      <c r="O28" s="8"/>
      <c r="P28" s="8"/>
      <c r="S28" s="6"/>
      <c r="T28" s="6"/>
      <c r="U28" s="8"/>
      <c r="V28" s="6"/>
      <c r="W28" s="8"/>
      <c r="X28" s="8"/>
      <c r="Y28" s="8"/>
    </row>
    <row r="29" spans="1:25" ht="15.75" thickBot="1">
      <c r="A29" s="38">
        <v>1440</v>
      </c>
      <c r="B29" s="39">
        <f t="shared" si="8"/>
        <v>24</v>
      </c>
      <c r="C29" s="86">
        <v>4.45</v>
      </c>
      <c r="D29" s="39">
        <f t="shared" si="0"/>
        <v>0.18541666666666667</v>
      </c>
      <c r="E29" s="40">
        <f t="shared" si="9"/>
        <v>0</v>
      </c>
      <c r="F29" s="41">
        <f t="shared" si="1"/>
        <v>0</v>
      </c>
      <c r="G29" s="40">
        <f t="shared" si="10"/>
        <v>0</v>
      </c>
      <c r="H29" s="42">
        <f t="shared" si="2"/>
        <v>0</v>
      </c>
      <c r="I29" s="43">
        <f t="shared" si="3"/>
        <v>0</v>
      </c>
      <c r="J29" s="44">
        <f t="shared" si="4"/>
        <v>0</v>
      </c>
      <c r="K29" s="6"/>
      <c r="L29" s="8"/>
      <c r="M29" s="6"/>
      <c r="N29" s="8"/>
      <c r="O29" s="8"/>
      <c r="P29" s="8"/>
      <c r="S29" s="6"/>
      <c r="T29" s="6"/>
      <c r="U29" s="8"/>
      <c r="V29" s="6"/>
      <c r="W29" s="8"/>
      <c r="X29" s="8"/>
      <c r="Y29" s="8"/>
    </row>
    <row r="30" ht="9.75" customHeight="1" thickTop="1">
      <c r="H30" s="8"/>
    </row>
    <row r="31" spans="7:11" ht="17.25" customHeight="1">
      <c r="G31" s="45"/>
      <c r="H31" s="46"/>
      <c r="I31" s="45" t="s">
        <v>60</v>
      </c>
      <c r="J31" s="47">
        <f>MAX(J15:J29)</f>
        <v>0</v>
      </c>
      <c r="K31" s="53" t="s">
        <v>10</v>
      </c>
    </row>
    <row r="32" spans="7:10" ht="9" customHeight="1">
      <c r="G32" s="45"/>
      <c r="H32" s="46"/>
      <c r="I32" s="45"/>
      <c r="J32" s="47"/>
    </row>
    <row r="33" spans="1:10" ht="17.25" customHeight="1">
      <c r="A33" s="65" t="s">
        <v>58</v>
      </c>
      <c r="G33" s="45"/>
      <c r="H33" s="46"/>
      <c r="I33" s="45"/>
      <c r="J33" s="47"/>
    </row>
    <row r="34" spans="1:10" ht="17.25" customHeight="1">
      <c r="A34" s="3" t="s">
        <v>113</v>
      </c>
      <c r="G34" s="45"/>
      <c r="H34" s="46"/>
      <c r="I34" s="45"/>
      <c r="J34" s="47"/>
    </row>
    <row r="35" spans="1:10" ht="17.25" customHeight="1">
      <c r="A35" s="3" t="s">
        <v>112</v>
      </c>
      <c r="G35" s="45"/>
      <c r="H35" s="46"/>
      <c r="I35" s="45"/>
      <c r="J35" s="47"/>
    </row>
    <row r="36" spans="1:10" ht="17.25" customHeight="1">
      <c r="A36" s="47">
        <f>+(D8*43560)*(6.15/12)*J6</f>
        <v>0</v>
      </c>
      <c r="B36" s="52" t="s">
        <v>59</v>
      </c>
      <c r="G36" s="45"/>
      <c r="H36" s="46"/>
      <c r="I36" s="45"/>
      <c r="J36" s="47"/>
    </row>
    <row r="37" spans="7:10" ht="10.5" customHeight="1">
      <c r="G37" s="45"/>
      <c r="H37" s="46"/>
      <c r="I37" s="45"/>
      <c r="J37" s="47"/>
    </row>
    <row r="38" spans="1:9" s="17" customFormat="1" ht="15">
      <c r="A38" s="62" t="s">
        <v>37</v>
      </c>
      <c r="I38" s="20"/>
    </row>
    <row r="39" spans="1:9" s="17" customFormat="1" ht="15">
      <c r="A39" s="62" t="s">
        <v>38</v>
      </c>
      <c r="I39" s="20"/>
    </row>
    <row r="40" spans="1:9" s="17" customFormat="1" ht="15">
      <c r="A40" s="62" t="s">
        <v>39</v>
      </c>
      <c r="D40" s="18"/>
      <c r="I40" s="20"/>
    </row>
    <row r="41" spans="1:9" s="17" customFormat="1" ht="15">
      <c r="A41" s="62" t="s">
        <v>40</v>
      </c>
      <c r="I41" s="20"/>
    </row>
    <row r="42" spans="1:9" s="17" customFormat="1" ht="15">
      <c r="A42" s="62" t="s">
        <v>41</v>
      </c>
      <c r="I42" s="20"/>
    </row>
    <row r="43" spans="1:9" s="17" customFormat="1" ht="15">
      <c r="A43" s="62" t="s">
        <v>42</v>
      </c>
      <c r="I43" s="20"/>
    </row>
    <row r="44" spans="1:9" s="17" customFormat="1" ht="15">
      <c r="A44" s="62" t="s">
        <v>43</v>
      </c>
      <c r="I44" s="20"/>
    </row>
    <row r="45" spans="1:9" s="17" customFormat="1" ht="15">
      <c r="A45" s="62" t="s">
        <v>44</v>
      </c>
      <c r="I45" s="20"/>
    </row>
    <row r="46" spans="1:9" s="17" customFormat="1" ht="15">
      <c r="A46" s="62" t="s">
        <v>45</v>
      </c>
      <c r="I46" s="20"/>
    </row>
    <row r="47" spans="1:9" s="17" customFormat="1" ht="15">
      <c r="A47" s="62" t="s">
        <v>46</v>
      </c>
      <c r="I47" s="20"/>
    </row>
    <row r="48" spans="1:9" s="17" customFormat="1" ht="15">
      <c r="A48" s="62" t="s">
        <v>48</v>
      </c>
      <c r="I48" s="20"/>
    </row>
    <row r="49" spans="1:9" s="17" customFormat="1" ht="15">
      <c r="A49" s="62" t="s">
        <v>57</v>
      </c>
      <c r="I49" s="20"/>
    </row>
    <row r="50" spans="1:9" s="17" customFormat="1" ht="15">
      <c r="A50" s="62" t="s">
        <v>49</v>
      </c>
      <c r="I50" s="20"/>
    </row>
    <row r="51" spans="1:9" s="17" customFormat="1" ht="15">
      <c r="A51" s="62" t="s">
        <v>61</v>
      </c>
      <c r="I51" s="20"/>
    </row>
    <row r="52" spans="1:9" s="17" customFormat="1" ht="15">
      <c r="A52" s="62" t="s">
        <v>50</v>
      </c>
      <c r="I52" s="20"/>
    </row>
    <row r="53" spans="1:9" s="17" customFormat="1" ht="15">
      <c r="A53" s="62" t="s">
        <v>108</v>
      </c>
      <c r="I53" s="20"/>
    </row>
    <row r="54" spans="1:9" s="17" customFormat="1" ht="15">
      <c r="A54" s="62" t="s">
        <v>65</v>
      </c>
      <c r="I54" s="20"/>
    </row>
    <row r="55" spans="1:9" s="17" customFormat="1" ht="15">
      <c r="A55" s="62" t="s">
        <v>68</v>
      </c>
      <c r="I55" s="20"/>
    </row>
    <row r="56" spans="1:9" s="17" customFormat="1" ht="15">
      <c r="A56" s="62" t="s">
        <v>66</v>
      </c>
      <c r="I56" s="20"/>
    </row>
    <row r="57" spans="1:9" s="17" customFormat="1" ht="15">
      <c r="A57" s="62" t="s">
        <v>67</v>
      </c>
      <c r="I57" s="20"/>
    </row>
    <row r="58" spans="1:9" s="17" customFormat="1" ht="15">
      <c r="A58" s="62" t="s">
        <v>51</v>
      </c>
      <c r="I58" s="20"/>
    </row>
    <row r="59" spans="1:9" s="17" customFormat="1" ht="15">
      <c r="A59" s="62" t="s">
        <v>52</v>
      </c>
      <c r="I59" s="20"/>
    </row>
    <row r="60" spans="1:9" s="17" customFormat="1" ht="15">
      <c r="A60" s="62" t="s">
        <v>53</v>
      </c>
      <c r="I60" s="20"/>
    </row>
    <row r="61" spans="1:9" s="17" customFormat="1" ht="15">
      <c r="A61" s="62" t="s">
        <v>54</v>
      </c>
      <c r="I61" s="20"/>
    </row>
    <row r="62" spans="1:12" s="17" customFormat="1" ht="15">
      <c r="A62" s="62" t="s">
        <v>111</v>
      </c>
      <c r="I62" s="20"/>
      <c r="L62" s="17" t="s">
        <v>10</v>
      </c>
    </row>
    <row r="63" spans="1:9" s="17" customFormat="1" ht="15">
      <c r="A63" s="62" t="s">
        <v>55</v>
      </c>
      <c r="I63" s="20"/>
    </row>
    <row r="64" spans="1:9" s="17" customFormat="1" ht="12.75" customHeight="1">
      <c r="A64" s="62" t="s">
        <v>56</v>
      </c>
      <c r="I64" s="20"/>
    </row>
    <row r="65" ht="12.75" customHeight="1">
      <c r="A65" s="62" t="s">
        <v>109</v>
      </c>
    </row>
    <row r="66" ht="14.25" customHeight="1">
      <c r="A66" s="62" t="s">
        <v>110</v>
      </c>
    </row>
    <row r="67" spans="1:5" ht="14.25" customHeight="1">
      <c r="A67" s="17"/>
      <c r="B67" s="50" t="s">
        <v>47</v>
      </c>
      <c r="C67" s="56"/>
      <c r="D67" s="56"/>
      <c r="E67" s="56"/>
    </row>
    <row r="68" spans="2:8" ht="15" customHeight="1">
      <c r="B68" s="51" t="s">
        <v>11</v>
      </c>
      <c r="C68" s="56"/>
      <c r="D68" s="56"/>
      <c r="E68" s="56"/>
      <c r="F68" s="49"/>
      <c r="G68" s="14"/>
      <c r="H68" s="14"/>
    </row>
    <row r="69" spans="2:8" ht="15" customHeight="1">
      <c r="B69" s="51"/>
      <c r="C69" s="82"/>
      <c r="D69" s="82"/>
      <c r="E69" s="82"/>
      <c r="F69" s="49"/>
      <c r="G69" s="14"/>
      <c r="H69" s="14"/>
    </row>
    <row r="70" spans="4:8" ht="16.5" customHeight="1">
      <c r="D70" s="14"/>
      <c r="E70" s="59"/>
      <c r="F70" s="14"/>
      <c r="G70" s="14"/>
      <c r="H70" s="14"/>
    </row>
    <row r="71" spans="1:8" ht="12" customHeight="1">
      <c r="A71" s="13" t="s">
        <v>10</v>
      </c>
      <c r="B71" s="13"/>
      <c r="C71" s="13"/>
      <c r="D71" s="14"/>
      <c r="E71" s="14"/>
      <c r="F71" s="14"/>
      <c r="G71" s="14"/>
      <c r="H71" s="14"/>
    </row>
    <row r="72" spans="1:8" ht="9" customHeight="1">
      <c r="A72" s="12"/>
      <c r="B72" s="12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  <headerFooter alignWithMargins="0">
    <oddFooter xml:space="preserve">&amp;L&amp;14
          &amp;"Times New Roman,Regular"STORM WATER MANAGEMENT
           NEWAYGO COUNTY&amp;C&amp;"Times New Roman,Regular"&amp;14DR - &amp;P&amp;R&amp;"Times New Roman,Regular"&amp;14 2017           
  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60"/>
  <sheetViews>
    <sheetView tabSelected="1" defaultGridColor="0" zoomScale="87" zoomScaleNormal="87" zoomScalePageLayoutView="0" colorId="22" workbookViewId="0" topLeftCell="A1">
      <selection activeCell="D5" sqref="D5"/>
    </sheetView>
  </sheetViews>
  <sheetFormatPr defaultColWidth="9.77734375" defaultRowHeight="15"/>
  <cols>
    <col min="1" max="1" width="11.5546875" style="3" customWidth="1"/>
    <col min="2" max="2" width="7.21484375" style="3" customWidth="1"/>
    <col min="3" max="3" width="11.6640625" style="3" customWidth="1"/>
    <col min="4" max="4" width="7.4453125" style="3" customWidth="1"/>
    <col min="5" max="5" width="7.5546875" style="3" customWidth="1"/>
    <col min="6" max="6" width="7.21484375" style="3" customWidth="1"/>
    <col min="7" max="7" width="7.6640625" style="3" customWidth="1"/>
    <col min="8" max="8" width="7.4453125" style="3" bestFit="1" customWidth="1"/>
    <col min="9" max="9" width="7.88671875" style="20" customWidth="1"/>
    <col min="10" max="10" width="8.3359375" style="3" customWidth="1"/>
    <col min="11" max="11" width="2.21484375" style="3" customWidth="1"/>
    <col min="12" max="254" width="9.77734375" style="3" customWidth="1"/>
    <col min="255" max="16384" width="9.77734375" style="3" customWidth="1"/>
  </cols>
  <sheetData>
    <row r="1" spans="1:5" ht="9.75" customHeight="1">
      <c r="A1" s="70"/>
      <c r="B1" s="70"/>
      <c r="C1" s="62"/>
      <c r="D1" s="62"/>
      <c r="E1" s="62"/>
    </row>
    <row r="2" spans="1:24" ht="9.75" customHeight="1">
      <c r="A2" s="70"/>
      <c r="B2" s="70"/>
      <c r="C2" s="62"/>
      <c r="D2" s="62"/>
      <c r="E2" s="62"/>
      <c r="N2" s="4"/>
      <c r="O2" s="5"/>
      <c r="W2" s="4"/>
      <c r="X2" s="5"/>
    </row>
    <row r="3" spans="1:24" ht="17.25" customHeight="1">
      <c r="A3" s="58" t="s">
        <v>114</v>
      </c>
      <c r="B3" s="58"/>
      <c r="C3" s="58"/>
      <c r="D3" s="58"/>
      <c r="E3" s="58"/>
      <c r="F3" s="58"/>
      <c r="G3" s="58"/>
      <c r="H3" s="58"/>
      <c r="N3" s="4"/>
      <c r="O3" s="5"/>
      <c r="W3" s="4"/>
      <c r="X3" s="5"/>
    </row>
    <row r="4" spans="1:24" ht="11.25" customHeight="1">
      <c r="A4" s="70"/>
      <c r="B4" s="70"/>
      <c r="C4" s="62"/>
      <c r="D4" s="62"/>
      <c r="E4" s="62"/>
      <c r="N4" s="4"/>
      <c r="O4" s="5"/>
      <c r="W4" s="4"/>
      <c r="X4" s="5"/>
    </row>
    <row r="5" spans="1:24" ht="15" customHeight="1">
      <c r="A5" s="62"/>
      <c r="B5" s="61" t="s">
        <v>63</v>
      </c>
      <c r="C5" s="71"/>
      <c r="D5" s="71"/>
      <c r="E5" s="71"/>
      <c r="I5" s="61"/>
      <c r="J5" s="64"/>
      <c r="N5" s="4"/>
      <c r="O5" s="5"/>
      <c r="W5" s="4"/>
      <c r="X5" s="5"/>
    </row>
    <row r="6" spans="1:11" ht="15">
      <c r="A6" s="62"/>
      <c r="B6" s="61" t="s">
        <v>64</v>
      </c>
      <c r="C6" s="71"/>
      <c r="D6" s="71"/>
      <c r="E6" s="71"/>
      <c r="I6" s="4"/>
      <c r="J6" s="54"/>
      <c r="K6" s="48"/>
    </row>
    <row r="7" spans="1:25" ht="15">
      <c r="A7" s="72"/>
      <c r="B7" s="72"/>
      <c r="C7" s="72"/>
      <c r="D7" s="72"/>
      <c r="E7" s="72"/>
      <c r="I7" s="4"/>
      <c r="J7" s="6"/>
      <c r="K7" s="48"/>
      <c r="L7" s="7"/>
      <c r="M7" s="7"/>
      <c r="N7" s="7"/>
      <c r="O7" s="7"/>
      <c r="P7" s="7"/>
      <c r="S7" s="7"/>
      <c r="T7" s="7"/>
      <c r="U7" s="7"/>
      <c r="V7" s="7"/>
      <c r="W7" s="7"/>
      <c r="X7" s="7"/>
      <c r="Y7" s="7"/>
    </row>
    <row r="8" spans="1:25" ht="15">
      <c r="A8" s="72" t="s">
        <v>73</v>
      </c>
      <c r="B8" s="72"/>
      <c r="C8" s="72"/>
      <c r="D8" s="72"/>
      <c r="E8" s="72"/>
      <c r="I8" s="4"/>
      <c r="J8" s="6"/>
      <c r="K8" s="48"/>
      <c r="L8" s="7"/>
      <c r="M8" s="7"/>
      <c r="N8" s="7"/>
      <c r="O8" s="7"/>
      <c r="P8" s="7"/>
      <c r="S8" s="7"/>
      <c r="T8" s="7"/>
      <c r="U8" s="7"/>
      <c r="V8" s="7"/>
      <c r="W8" s="7"/>
      <c r="X8" s="7"/>
      <c r="Y8" s="7"/>
    </row>
    <row r="9" spans="1:25" ht="15">
      <c r="A9" s="72" t="s">
        <v>91</v>
      </c>
      <c r="B9" s="72"/>
      <c r="C9" s="72"/>
      <c r="D9" s="72"/>
      <c r="E9" s="72"/>
      <c r="I9" s="4"/>
      <c r="J9" s="6"/>
      <c r="K9" s="48"/>
      <c r="L9" s="7"/>
      <c r="M9" s="7"/>
      <c r="N9" s="7"/>
      <c r="O9" s="7"/>
      <c r="P9" s="7"/>
      <c r="S9" s="7"/>
      <c r="T9" s="7"/>
      <c r="U9" s="7"/>
      <c r="V9" s="7"/>
      <c r="W9" s="7"/>
      <c r="X9" s="7"/>
      <c r="Y9" s="7"/>
    </row>
    <row r="10" spans="1:25" ht="15">
      <c r="A10" s="72" t="s">
        <v>104</v>
      </c>
      <c r="B10" s="72"/>
      <c r="C10" s="72"/>
      <c r="D10" s="72"/>
      <c r="E10" s="72"/>
      <c r="I10" s="4"/>
      <c r="J10" s="6"/>
      <c r="K10" s="48"/>
      <c r="L10" s="7"/>
      <c r="M10" s="7"/>
      <c r="N10" s="7"/>
      <c r="O10" s="7"/>
      <c r="P10" s="7"/>
      <c r="S10" s="7"/>
      <c r="T10" s="7"/>
      <c r="U10" s="7"/>
      <c r="V10" s="7"/>
      <c r="W10" s="7"/>
      <c r="X10" s="7"/>
      <c r="Y10" s="7"/>
    </row>
    <row r="11" spans="1:25" ht="15">
      <c r="A11" s="72"/>
      <c r="B11" s="72"/>
      <c r="C11" s="72"/>
      <c r="D11" s="72"/>
      <c r="E11" s="72"/>
      <c r="I11" s="4"/>
      <c r="J11" s="6"/>
      <c r="K11" s="48"/>
      <c r="L11" s="7"/>
      <c r="M11" s="7"/>
      <c r="N11" s="7"/>
      <c r="O11" s="7"/>
      <c r="P11" s="7"/>
      <c r="S11" s="7"/>
      <c r="T11" s="7"/>
      <c r="U11" s="7"/>
      <c r="V11" s="7"/>
      <c r="W11" s="7"/>
      <c r="X11" s="7"/>
      <c r="Y11" s="7"/>
    </row>
    <row r="12" spans="1:25" ht="15">
      <c r="A12" s="65" t="s">
        <v>88</v>
      </c>
      <c r="B12" s="72"/>
      <c r="C12" s="72"/>
      <c r="D12" s="72"/>
      <c r="E12" s="72"/>
      <c r="I12" s="4"/>
      <c r="J12" s="6"/>
      <c r="K12" s="48"/>
      <c r="L12" s="7"/>
      <c r="M12" s="7"/>
      <c r="N12" s="7"/>
      <c r="O12" s="7"/>
      <c r="P12" s="7"/>
      <c r="S12" s="7"/>
      <c r="T12" s="7"/>
      <c r="U12" s="7"/>
      <c r="V12" s="7"/>
      <c r="W12" s="7"/>
      <c r="X12" s="7"/>
      <c r="Y12" s="7"/>
    </row>
    <row r="13" spans="1:25" ht="15">
      <c r="A13" s="72" t="s">
        <v>87</v>
      </c>
      <c r="B13" s="72"/>
      <c r="C13" s="72"/>
      <c r="D13" s="72"/>
      <c r="E13" s="72"/>
      <c r="I13" s="4"/>
      <c r="J13" s="6"/>
      <c r="K13" s="48"/>
      <c r="L13" s="7"/>
      <c r="M13" s="7"/>
      <c r="N13" s="7"/>
      <c r="O13" s="7"/>
      <c r="P13" s="7"/>
      <c r="S13" s="7"/>
      <c r="T13" s="7"/>
      <c r="U13" s="7"/>
      <c r="V13" s="7"/>
      <c r="W13" s="7"/>
      <c r="X13" s="7"/>
      <c r="Y13" s="7"/>
    </row>
    <row r="14" spans="1:25" ht="15">
      <c r="A14" s="72"/>
      <c r="B14" s="72"/>
      <c r="C14" s="72"/>
      <c r="D14" s="72"/>
      <c r="E14" s="72"/>
      <c r="I14" s="4"/>
      <c r="J14" s="6"/>
      <c r="K14" s="48"/>
      <c r="L14" s="7"/>
      <c r="M14" s="7"/>
      <c r="N14" s="7"/>
      <c r="O14" s="7"/>
      <c r="P14" s="7"/>
      <c r="S14" s="7"/>
      <c r="T14" s="7"/>
      <c r="U14" s="7"/>
      <c r="V14" s="7"/>
      <c r="W14" s="7"/>
      <c r="X14" s="7"/>
      <c r="Y14" s="7"/>
    </row>
    <row r="15" spans="1:25" ht="15">
      <c r="A15" s="73" t="s">
        <v>85</v>
      </c>
      <c r="B15" s="72"/>
      <c r="C15" s="72"/>
      <c r="D15" s="72"/>
      <c r="E15" s="72"/>
      <c r="I15" s="4"/>
      <c r="J15" s="6"/>
      <c r="K15" s="48"/>
      <c r="L15" s="7"/>
      <c r="M15" s="7"/>
      <c r="N15" s="7"/>
      <c r="O15" s="7"/>
      <c r="P15" s="7"/>
      <c r="S15" s="7"/>
      <c r="T15" s="7"/>
      <c r="U15" s="7"/>
      <c r="V15" s="7"/>
      <c r="W15" s="7"/>
      <c r="X15" s="7"/>
      <c r="Y15" s="7"/>
    </row>
    <row r="16" spans="1:25" ht="15">
      <c r="A16" s="63" t="s">
        <v>76</v>
      </c>
      <c r="B16" s="72"/>
      <c r="C16" s="72"/>
      <c r="D16" s="72"/>
      <c r="E16" s="72"/>
      <c r="I16" s="4"/>
      <c r="J16" s="6"/>
      <c r="K16" s="48"/>
      <c r="L16" s="7"/>
      <c r="M16" s="7"/>
      <c r="N16" s="7"/>
      <c r="O16" s="7"/>
      <c r="P16" s="7"/>
      <c r="S16" s="7"/>
      <c r="T16" s="7"/>
      <c r="U16" s="7"/>
      <c r="V16" s="7"/>
      <c r="W16" s="7"/>
      <c r="X16" s="7"/>
      <c r="Y16" s="7"/>
    </row>
    <row r="17" spans="1:25" ht="15">
      <c r="A17" s="87" t="s">
        <v>105</v>
      </c>
      <c r="B17" s="72"/>
      <c r="C17" s="72"/>
      <c r="D17" s="72"/>
      <c r="E17" s="72"/>
      <c r="I17" s="4"/>
      <c r="J17" s="6"/>
      <c r="K17" s="48"/>
      <c r="L17" s="7"/>
      <c r="M17" s="7"/>
      <c r="N17" s="7"/>
      <c r="O17" s="7"/>
      <c r="P17" s="7"/>
      <c r="S17" s="7"/>
      <c r="T17" s="7"/>
      <c r="U17" s="7"/>
      <c r="V17" s="7"/>
      <c r="W17" s="7"/>
      <c r="X17" s="7"/>
      <c r="Y17" s="7"/>
    </row>
    <row r="18" spans="1:25" ht="15">
      <c r="A18" s="63" t="s">
        <v>75</v>
      </c>
      <c r="B18" s="72"/>
      <c r="C18" s="72"/>
      <c r="D18" s="72"/>
      <c r="E18" s="72"/>
      <c r="I18" s="4"/>
      <c r="J18" s="6"/>
      <c r="K18" s="48"/>
      <c r="L18" s="7"/>
      <c r="M18" s="7"/>
      <c r="N18" s="7"/>
      <c r="O18" s="7"/>
      <c r="P18" s="7"/>
      <c r="S18" s="7"/>
      <c r="T18" s="7"/>
      <c r="U18" s="7"/>
      <c r="V18" s="7"/>
      <c r="W18" s="7"/>
      <c r="X18" s="7"/>
      <c r="Y18" s="7"/>
    </row>
    <row r="19" spans="1:25" ht="15">
      <c r="A19" s="63" t="s">
        <v>106</v>
      </c>
      <c r="B19" s="72"/>
      <c r="C19" s="72"/>
      <c r="D19" s="72"/>
      <c r="E19" s="72"/>
      <c r="I19" s="4"/>
      <c r="J19" s="6"/>
      <c r="K19" s="48"/>
      <c r="L19" s="7"/>
      <c r="M19" s="7"/>
      <c r="N19" s="7"/>
      <c r="O19" s="7"/>
      <c r="P19" s="7"/>
      <c r="S19" s="7"/>
      <c r="T19" s="7"/>
      <c r="U19" s="7"/>
      <c r="V19" s="7"/>
      <c r="W19" s="7"/>
      <c r="X19" s="7"/>
      <c r="Y19" s="7"/>
    </row>
    <row r="20" spans="1:25" ht="15">
      <c r="A20" s="72" t="s">
        <v>78</v>
      </c>
      <c r="B20" s="72"/>
      <c r="C20" s="72"/>
      <c r="D20" s="72"/>
      <c r="E20" s="72"/>
      <c r="I20" s="4"/>
      <c r="J20" s="6"/>
      <c r="K20" s="48"/>
      <c r="L20" s="7"/>
      <c r="M20" s="7"/>
      <c r="N20" s="7"/>
      <c r="O20" s="7"/>
      <c r="P20" s="7"/>
      <c r="S20" s="7"/>
      <c r="T20" s="7"/>
      <c r="U20" s="7"/>
      <c r="V20" s="7"/>
      <c r="W20" s="7"/>
      <c r="X20" s="7"/>
      <c r="Y20" s="7"/>
    </row>
    <row r="21" spans="1:25" ht="15">
      <c r="A21" s="72"/>
      <c r="B21" s="72"/>
      <c r="C21" s="72"/>
      <c r="D21" s="72"/>
      <c r="E21" s="72"/>
      <c r="I21" s="4"/>
      <c r="J21" s="6"/>
      <c r="K21" s="48"/>
      <c r="L21" s="7"/>
      <c r="M21" s="7"/>
      <c r="N21" s="7"/>
      <c r="O21" s="7"/>
      <c r="P21" s="7"/>
      <c r="S21" s="7"/>
      <c r="T21" s="7"/>
      <c r="U21" s="7"/>
      <c r="V21" s="7"/>
      <c r="W21" s="7"/>
      <c r="X21" s="7"/>
      <c r="Y21" s="7"/>
    </row>
    <row r="22" spans="1:25" ht="15">
      <c r="A22" s="73" t="s">
        <v>86</v>
      </c>
      <c r="B22" s="62"/>
      <c r="C22" s="62"/>
      <c r="D22" s="74"/>
      <c r="E22" s="62"/>
      <c r="I22" s="4"/>
      <c r="J22" s="7"/>
      <c r="K22" s="6"/>
      <c r="L22" s="8"/>
      <c r="M22" s="6"/>
      <c r="N22" s="8"/>
      <c r="O22" s="8"/>
      <c r="P22" s="8"/>
      <c r="S22" s="6"/>
      <c r="T22" s="6"/>
      <c r="U22" s="8"/>
      <c r="V22" s="6"/>
      <c r="W22" s="8"/>
      <c r="X22" s="8"/>
      <c r="Y22" s="8"/>
    </row>
    <row r="23" spans="1:25" ht="15">
      <c r="A23" s="52" t="s">
        <v>74</v>
      </c>
      <c r="B23" s="75"/>
      <c r="C23" s="62" t="s">
        <v>79</v>
      </c>
      <c r="D23" s="62"/>
      <c r="E23" s="62"/>
      <c r="I23" s="4"/>
      <c r="J23" s="7"/>
      <c r="K23" s="6"/>
      <c r="L23" s="8"/>
      <c r="M23" s="6"/>
      <c r="N23" s="8"/>
      <c r="O23" s="8"/>
      <c r="P23" s="8"/>
      <c r="S23" s="6"/>
      <c r="T23" s="6"/>
      <c r="U23" s="8"/>
      <c r="V23" s="6"/>
      <c r="W23" s="8"/>
      <c r="X23" s="8"/>
      <c r="Y23" s="8"/>
    </row>
    <row r="24" spans="1:25" ht="15">
      <c r="A24" s="68" t="s">
        <v>77</v>
      </c>
      <c r="B24" s="75"/>
      <c r="C24" s="62" t="s">
        <v>80</v>
      </c>
      <c r="D24" s="62"/>
      <c r="E24" s="62"/>
      <c r="I24" s="4"/>
      <c r="J24" s="7"/>
      <c r="K24" s="6"/>
      <c r="L24" s="8"/>
      <c r="M24" s="6"/>
      <c r="N24" s="8"/>
      <c r="O24" s="8"/>
      <c r="P24" s="8"/>
      <c r="S24" s="6"/>
      <c r="T24" s="6"/>
      <c r="U24" s="8"/>
      <c r="V24" s="6"/>
      <c r="W24" s="8"/>
      <c r="X24" s="8"/>
      <c r="Y24" s="8"/>
    </row>
    <row r="25" spans="1:25" ht="15">
      <c r="A25" s="88" t="s">
        <v>81</v>
      </c>
      <c r="B25" s="89" t="e">
        <f>B23/(0.62*(B24*64.4)^0.5)</f>
        <v>#DIV/0!</v>
      </c>
      <c r="C25" s="90" t="s">
        <v>82</v>
      </c>
      <c r="D25" s="62"/>
      <c r="E25" s="62"/>
      <c r="I25" s="4"/>
      <c r="J25" s="7"/>
      <c r="K25" s="6"/>
      <c r="L25" s="8"/>
      <c r="M25" s="6"/>
      <c r="N25" s="8"/>
      <c r="O25" s="8"/>
      <c r="P25" s="8"/>
      <c r="S25" s="6"/>
      <c r="T25" s="6"/>
      <c r="U25" s="8"/>
      <c r="V25" s="6"/>
      <c r="W25" s="8"/>
      <c r="X25" s="8"/>
      <c r="Y25" s="8"/>
    </row>
    <row r="26" spans="1:25" ht="15">
      <c r="A26" s="88" t="s">
        <v>83</v>
      </c>
      <c r="B26" s="89" t="e">
        <f>SQRT(B25*4/3.14159265)</f>
        <v>#DIV/0!</v>
      </c>
      <c r="C26" s="91" t="s">
        <v>80</v>
      </c>
      <c r="D26" s="62"/>
      <c r="E26" s="62"/>
      <c r="I26" s="4"/>
      <c r="J26" s="7"/>
      <c r="K26" s="6"/>
      <c r="L26" s="8"/>
      <c r="M26" s="6"/>
      <c r="N26" s="8"/>
      <c r="O26" s="8"/>
      <c r="P26" s="8"/>
      <c r="S26" s="6"/>
      <c r="T26" s="6"/>
      <c r="U26" s="8"/>
      <c r="V26" s="6"/>
      <c r="W26" s="8"/>
      <c r="X26" s="8"/>
      <c r="Y26" s="8"/>
    </row>
    <row r="27" spans="1:25" ht="15">
      <c r="A27" s="88" t="s">
        <v>83</v>
      </c>
      <c r="B27" s="89" t="e">
        <f>B26/12</f>
        <v>#DIV/0!</v>
      </c>
      <c r="C27" s="91" t="s">
        <v>84</v>
      </c>
      <c r="D27" s="69"/>
      <c r="E27" s="62"/>
      <c r="I27" s="4"/>
      <c r="J27" s="7"/>
      <c r="K27" s="6"/>
      <c r="L27" s="8"/>
      <c r="M27" s="6"/>
      <c r="N27" s="8"/>
      <c r="O27" s="8"/>
      <c r="P27" s="8"/>
      <c r="S27" s="6"/>
      <c r="T27" s="6"/>
      <c r="U27" s="8"/>
      <c r="V27" s="6"/>
      <c r="W27" s="8"/>
      <c r="X27" s="8"/>
      <c r="Y27" s="8"/>
    </row>
    <row r="28" spans="1:25" ht="15">
      <c r="A28" s="65"/>
      <c r="B28" s="62"/>
      <c r="C28" s="62"/>
      <c r="D28" s="74"/>
      <c r="E28" s="62"/>
      <c r="I28" s="4"/>
      <c r="J28" s="7"/>
      <c r="K28" s="6"/>
      <c r="L28" s="8"/>
      <c r="M28" s="6"/>
      <c r="N28" s="8"/>
      <c r="O28" s="8"/>
      <c r="P28" s="8"/>
      <c r="S28" s="6"/>
      <c r="T28" s="6"/>
      <c r="U28" s="8"/>
      <c r="V28" s="6"/>
      <c r="W28" s="8"/>
      <c r="X28" s="8"/>
      <c r="Y28" s="8"/>
    </row>
    <row r="29" spans="1:25" ht="15">
      <c r="A29" s="65"/>
      <c r="B29" s="62"/>
      <c r="C29" s="62"/>
      <c r="D29" s="74"/>
      <c r="E29" s="62"/>
      <c r="I29" s="4"/>
      <c r="J29" s="7"/>
      <c r="K29" s="6"/>
      <c r="L29" s="8"/>
      <c r="M29" s="6"/>
      <c r="N29" s="8"/>
      <c r="O29" s="8"/>
      <c r="P29" s="8"/>
      <c r="S29" s="6"/>
      <c r="T29" s="6"/>
      <c r="U29" s="8"/>
      <c r="V29" s="6"/>
      <c r="W29" s="8"/>
      <c r="X29" s="8"/>
      <c r="Y29" s="8"/>
    </row>
    <row r="30" spans="1:25" ht="15">
      <c r="A30" s="65" t="s">
        <v>89</v>
      </c>
      <c r="B30" s="62"/>
      <c r="C30" s="62"/>
      <c r="D30" s="74"/>
      <c r="E30" s="62"/>
      <c r="I30" s="4"/>
      <c r="J30" s="7"/>
      <c r="K30" s="6"/>
      <c r="L30" s="8"/>
      <c r="M30" s="6"/>
      <c r="N30" s="8"/>
      <c r="O30" s="8"/>
      <c r="P30" s="8"/>
      <c r="S30" s="6"/>
      <c r="T30" s="6"/>
      <c r="U30" s="8"/>
      <c r="V30" s="6"/>
      <c r="W30" s="8"/>
      <c r="X30" s="8"/>
      <c r="Y30" s="8"/>
    </row>
    <row r="31" spans="1:25" ht="15">
      <c r="A31" s="72" t="s">
        <v>90</v>
      </c>
      <c r="B31" s="62"/>
      <c r="C31" s="62"/>
      <c r="D31" s="74"/>
      <c r="E31" s="62"/>
      <c r="I31" s="4"/>
      <c r="J31" s="7"/>
      <c r="K31" s="6"/>
      <c r="L31" s="8"/>
      <c r="M31" s="6"/>
      <c r="N31" s="8"/>
      <c r="O31" s="8"/>
      <c r="P31" s="8"/>
      <c r="S31" s="6"/>
      <c r="T31" s="6"/>
      <c r="U31" s="8"/>
      <c r="V31" s="6"/>
      <c r="W31" s="8"/>
      <c r="X31" s="8"/>
      <c r="Y31" s="8"/>
    </row>
    <row r="32" spans="1:25" ht="15">
      <c r="A32" s="65"/>
      <c r="B32" s="62"/>
      <c r="C32" s="62"/>
      <c r="D32" s="74"/>
      <c r="E32" s="62"/>
      <c r="I32" s="4"/>
      <c r="J32" s="7"/>
      <c r="K32" s="6"/>
      <c r="L32" s="8"/>
      <c r="M32" s="6"/>
      <c r="N32" s="8"/>
      <c r="O32" s="8"/>
      <c r="P32" s="8"/>
      <c r="S32" s="6"/>
      <c r="T32" s="6"/>
      <c r="U32" s="8"/>
      <c r="V32" s="6"/>
      <c r="W32" s="8"/>
      <c r="X32" s="8"/>
      <c r="Y32" s="8"/>
    </row>
    <row r="33" spans="1:25" ht="15">
      <c r="A33" s="73" t="s">
        <v>85</v>
      </c>
      <c r="B33" s="62"/>
      <c r="C33" s="62"/>
      <c r="D33" s="74"/>
      <c r="E33" s="62"/>
      <c r="I33" s="4"/>
      <c r="J33" s="7"/>
      <c r="K33" s="6"/>
      <c r="L33" s="8"/>
      <c r="M33" s="6"/>
      <c r="N33" s="8"/>
      <c r="O33" s="8"/>
      <c r="P33" s="8"/>
      <c r="S33" s="6"/>
      <c r="T33" s="6"/>
      <c r="U33" s="8"/>
      <c r="V33" s="6"/>
      <c r="W33" s="8"/>
      <c r="X33" s="8"/>
      <c r="Y33" s="8"/>
    </row>
    <row r="34" spans="1:25" ht="18">
      <c r="A34" s="63" t="s">
        <v>92</v>
      </c>
      <c r="B34" s="62"/>
      <c r="C34" s="62"/>
      <c r="D34" s="74"/>
      <c r="E34" s="62"/>
      <c r="I34" s="4"/>
      <c r="J34" s="7"/>
      <c r="K34" s="6"/>
      <c r="L34" s="8"/>
      <c r="M34" s="6"/>
      <c r="N34" s="8"/>
      <c r="O34" s="8"/>
      <c r="P34" s="8"/>
      <c r="S34" s="6"/>
      <c r="T34" s="6"/>
      <c r="U34" s="8"/>
      <c r="V34" s="6"/>
      <c r="W34" s="8"/>
      <c r="X34" s="8"/>
      <c r="Y34" s="8"/>
    </row>
    <row r="35" spans="1:25" ht="15">
      <c r="A35" s="52" t="s">
        <v>93</v>
      </c>
      <c r="B35" s="62"/>
      <c r="C35" s="62"/>
      <c r="D35" s="74"/>
      <c r="E35" s="62"/>
      <c r="I35" s="4"/>
      <c r="J35" s="7"/>
      <c r="K35" s="6"/>
      <c r="L35" s="8"/>
      <c r="M35" s="6"/>
      <c r="N35" s="8"/>
      <c r="O35" s="8"/>
      <c r="P35" s="8"/>
      <c r="S35" s="6"/>
      <c r="T35" s="6"/>
      <c r="U35" s="8"/>
      <c r="V35" s="6"/>
      <c r="W35" s="8"/>
      <c r="X35" s="8"/>
      <c r="Y35" s="8"/>
    </row>
    <row r="36" spans="1:25" ht="15">
      <c r="A36" s="52" t="s">
        <v>95</v>
      </c>
      <c r="B36" s="62"/>
      <c r="C36" s="62"/>
      <c r="D36" s="74"/>
      <c r="E36" s="62"/>
      <c r="I36" s="4"/>
      <c r="J36" s="7"/>
      <c r="K36" s="6"/>
      <c r="L36" s="8"/>
      <c r="M36" s="6"/>
      <c r="N36" s="8"/>
      <c r="O36" s="8"/>
      <c r="P36" s="8"/>
      <c r="S36" s="6"/>
      <c r="T36" s="6"/>
      <c r="U36" s="8"/>
      <c r="V36" s="6"/>
      <c r="W36" s="8"/>
      <c r="X36" s="8"/>
      <c r="Y36" s="8"/>
    </row>
    <row r="37" spans="1:25" ht="15">
      <c r="A37" s="52" t="s">
        <v>97</v>
      </c>
      <c r="B37" s="62"/>
      <c r="C37" s="62"/>
      <c r="D37" s="74"/>
      <c r="E37" s="62"/>
      <c r="I37" s="4"/>
      <c r="J37" s="7"/>
      <c r="K37" s="6"/>
      <c r="L37" s="8"/>
      <c r="M37" s="6"/>
      <c r="N37" s="8"/>
      <c r="O37" s="8"/>
      <c r="P37" s="8"/>
      <c r="S37" s="6"/>
      <c r="T37" s="6"/>
      <c r="U37" s="8"/>
      <c r="V37" s="6"/>
      <c r="W37" s="8"/>
      <c r="X37" s="8"/>
      <c r="Y37" s="8"/>
    </row>
    <row r="38" spans="1:25" ht="15">
      <c r="A38" s="52" t="s">
        <v>96</v>
      </c>
      <c r="B38" s="62"/>
      <c r="C38" s="62"/>
      <c r="D38" s="74"/>
      <c r="E38" s="62"/>
      <c r="I38" s="4"/>
      <c r="J38" s="7"/>
      <c r="K38" s="6"/>
      <c r="L38" s="8"/>
      <c r="M38" s="6"/>
      <c r="N38" s="8"/>
      <c r="O38" s="8"/>
      <c r="P38" s="8"/>
      <c r="S38" s="6"/>
      <c r="T38" s="6"/>
      <c r="U38" s="8"/>
      <c r="V38" s="6"/>
      <c r="W38" s="8"/>
      <c r="X38" s="8"/>
      <c r="Y38" s="8"/>
    </row>
    <row r="39" spans="1:25" ht="15">
      <c r="A39" s="52"/>
      <c r="B39" s="62"/>
      <c r="C39" s="62"/>
      <c r="D39" s="74"/>
      <c r="E39" s="62"/>
      <c r="I39" s="4"/>
      <c r="J39" s="7"/>
      <c r="K39" s="6"/>
      <c r="L39" s="8"/>
      <c r="M39" s="6"/>
      <c r="N39" s="8"/>
      <c r="O39" s="8"/>
      <c r="P39" s="8"/>
      <c r="S39" s="6"/>
      <c r="T39" s="6"/>
      <c r="U39" s="8"/>
      <c r="V39" s="6"/>
      <c r="W39" s="8"/>
      <c r="X39" s="8"/>
      <c r="Y39" s="8"/>
    </row>
    <row r="40" spans="1:25" ht="15">
      <c r="A40" s="73" t="s">
        <v>86</v>
      </c>
      <c r="B40" s="62"/>
      <c r="C40" s="62"/>
      <c r="D40" s="74"/>
      <c r="E40" s="62"/>
      <c r="I40" s="4"/>
      <c r="J40" s="7"/>
      <c r="K40" s="6"/>
      <c r="L40" s="8"/>
      <c r="M40" s="6"/>
      <c r="N40" s="8"/>
      <c r="O40" s="8"/>
      <c r="P40" s="8"/>
      <c r="S40" s="6"/>
      <c r="T40" s="6"/>
      <c r="U40" s="8"/>
      <c r="V40" s="6"/>
      <c r="W40" s="8"/>
      <c r="X40" s="8"/>
      <c r="Y40" s="8"/>
    </row>
    <row r="41" spans="1:25" ht="15">
      <c r="A41" s="63" t="s">
        <v>99</v>
      </c>
      <c r="B41" s="75"/>
      <c r="C41" s="62" t="s">
        <v>84</v>
      </c>
      <c r="D41" s="74"/>
      <c r="E41" s="62"/>
      <c r="I41" s="4"/>
      <c r="J41" s="7"/>
      <c r="K41" s="6"/>
      <c r="L41" s="8"/>
      <c r="M41" s="6"/>
      <c r="N41" s="8"/>
      <c r="O41" s="8"/>
      <c r="P41" s="8"/>
      <c r="S41" s="6"/>
      <c r="T41" s="6"/>
      <c r="U41" s="8"/>
      <c r="V41" s="6"/>
      <c r="W41" s="8"/>
      <c r="X41" s="8"/>
      <c r="Y41" s="8"/>
    </row>
    <row r="42" spans="1:25" ht="15">
      <c r="A42" s="63" t="s">
        <v>99</v>
      </c>
      <c r="B42" s="76">
        <f>B41/12</f>
        <v>0</v>
      </c>
      <c r="C42" s="62" t="s">
        <v>80</v>
      </c>
      <c r="D42" s="74"/>
      <c r="E42" s="62"/>
      <c r="I42" s="4"/>
      <c r="J42" s="7"/>
      <c r="K42" s="6"/>
      <c r="L42" s="8"/>
      <c r="M42" s="6"/>
      <c r="N42" s="8"/>
      <c r="O42" s="8"/>
      <c r="P42" s="8"/>
      <c r="S42" s="6"/>
      <c r="T42" s="6"/>
      <c r="U42" s="8"/>
      <c r="V42" s="6"/>
      <c r="W42" s="8"/>
      <c r="X42" s="8"/>
      <c r="Y42" s="8"/>
    </row>
    <row r="43" spans="1:25" ht="15">
      <c r="A43" s="52" t="s">
        <v>81</v>
      </c>
      <c r="B43" s="77">
        <f>3.14159265*(B42^2)/4</f>
        <v>0</v>
      </c>
      <c r="C43" s="62" t="s">
        <v>82</v>
      </c>
      <c r="D43" s="74"/>
      <c r="E43" s="62"/>
      <c r="I43" s="4"/>
      <c r="J43" s="7"/>
      <c r="K43" s="6"/>
      <c r="L43" s="8"/>
      <c r="M43" s="6"/>
      <c r="N43" s="8"/>
      <c r="O43" s="8"/>
      <c r="P43" s="8"/>
      <c r="S43" s="6"/>
      <c r="T43" s="6"/>
      <c r="U43" s="8"/>
      <c r="V43" s="6"/>
      <c r="W43" s="8"/>
      <c r="X43" s="8"/>
      <c r="Y43" s="8"/>
    </row>
    <row r="44" spans="1:25" ht="15">
      <c r="A44" s="68" t="s">
        <v>94</v>
      </c>
      <c r="B44" s="78"/>
      <c r="C44" s="62"/>
      <c r="D44" s="74"/>
      <c r="E44" s="62"/>
      <c r="I44" s="4"/>
      <c r="J44" s="7"/>
      <c r="K44" s="6"/>
      <c r="L44" s="8"/>
      <c r="M44" s="6"/>
      <c r="N44" s="8"/>
      <c r="O44" s="8"/>
      <c r="P44" s="8"/>
      <c r="S44" s="6"/>
      <c r="T44" s="6"/>
      <c r="U44" s="8"/>
      <c r="V44" s="6"/>
      <c r="W44" s="8"/>
      <c r="X44" s="8"/>
      <c r="Y44" s="8"/>
    </row>
    <row r="45" spans="1:25" ht="15">
      <c r="A45" s="68" t="s">
        <v>98</v>
      </c>
      <c r="B45" s="77" t="e">
        <f>B43/(2*3.14159*(B42/2))</f>
        <v>#DIV/0!</v>
      </c>
      <c r="C45" s="62"/>
      <c r="D45" s="74"/>
      <c r="E45" s="62"/>
      <c r="I45" s="4"/>
      <c r="J45" s="7"/>
      <c r="K45" s="6"/>
      <c r="L45" s="8"/>
      <c r="M45" s="6"/>
      <c r="N45" s="8"/>
      <c r="O45" s="8"/>
      <c r="P45" s="8"/>
      <c r="S45" s="6"/>
      <c r="T45" s="6"/>
      <c r="U45" s="8"/>
      <c r="V45" s="6"/>
      <c r="W45" s="8"/>
      <c r="X45" s="8"/>
      <c r="Y45" s="8"/>
    </row>
    <row r="46" spans="1:25" ht="15">
      <c r="A46" s="68" t="s">
        <v>101</v>
      </c>
      <c r="B46" s="79"/>
      <c r="C46" s="62" t="s">
        <v>102</v>
      </c>
      <c r="D46" s="74"/>
      <c r="E46" s="62"/>
      <c r="I46" s="4"/>
      <c r="J46" s="7"/>
      <c r="K46" s="6"/>
      <c r="L46" s="8"/>
      <c r="M46" s="6"/>
      <c r="N46" s="8"/>
      <c r="O46" s="8"/>
      <c r="P46" s="8"/>
      <c r="S46" s="6"/>
      <c r="T46" s="6"/>
      <c r="U46" s="8"/>
      <c r="V46" s="6"/>
      <c r="W46" s="8"/>
      <c r="X46" s="8"/>
      <c r="Y46" s="8"/>
    </row>
    <row r="47" spans="1:25" ht="15">
      <c r="A47" s="68" t="s">
        <v>100</v>
      </c>
      <c r="B47" s="77" t="e">
        <f>B43*(1.49/B44)*(B45^(2/3))*(B46^0.5)</f>
        <v>#DIV/0!</v>
      </c>
      <c r="C47" s="62" t="s">
        <v>79</v>
      </c>
      <c r="D47" s="74"/>
      <c r="E47" s="62"/>
      <c r="I47" s="4"/>
      <c r="J47" s="7"/>
      <c r="K47" s="6"/>
      <c r="L47" s="8"/>
      <c r="M47" s="6"/>
      <c r="N47" s="8"/>
      <c r="O47" s="8"/>
      <c r="P47" s="8"/>
      <c r="S47" s="6"/>
      <c r="T47" s="6"/>
      <c r="U47" s="8"/>
      <c r="V47" s="6"/>
      <c r="W47" s="8"/>
      <c r="X47" s="8"/>
      <c r="Y47" s="8"/>
    </row>
    <row r="48" spans="1:10" ht="17.25" customHeight="1">
      <c r="A48" s="68"/>
      <c r="B48" s="62"/>
      <c r="C48" s="62"/>
      <c r="D48" s="62"/>
      <c r="E48" s="62"/>
      <c r="G48" s="45"/>
      <c r="H48" s="46"/>
      <c r="I48" s="45"/>
      <c r="J48" s="47"/>
    </row>
    <row r="49" spans="1:10" ht="17.25" customHeight="1">
      <c r="A49" s="67" t="s">
        <v>107</v>
      </c>
      <c r="B49" s="62"/>
      <c r="C49" s="62"/>
      <c r="D49" s="62"/>
      <c r="E49" s="62"/>
      <c r="G49" s="45"/>
      <c r="H49" s="46"/>
      <c r="I49" s="45"/>
      <c r="J49" s="47"/>
    </row>
    <row r="50" spans="1:10" ht="17.25" customHeight="1">
      <c r="A50" s="62" t="s">
        <v>103</v>
      </c>
      <c r="B50" s="62"/>
      <c r="C50" s="62"/>
      <c r="D50" s="62"/>
      <c r="E50" s="62"/>
      <c r="G50" s="45"/>
      <c r="H50" s="46"/>
      <c r="I50" s="45"/>
      <c r="J50" s="47"/>
    </row>
    <row r="51" spans="1:9" s="17" customFormat="1" ht="15">
      <c r="A51" s="62"/>
      <c r="I51" s="20"/>
    </row>
    <row r="52" spans="1:9" s="17" customFormat="1" ht="15">
      <c r="A52" s="62"/>
      <c r="I52" s="20"/>
    </row>
    <row r="53" spans="1:5" ht="14.25" customHeight="1">
      <c r="A53" s="17"/>
      <c r="B53" s="80" t="s">
        <v>47</v>
      </c>
      <c r="C53" s="71"/>
      <c r="D53" s="71"/>
      <c r="E53" s="71"/>
    </row>
    <row r="54" spans="1:8" ht="15" customHeight="1">
      <c r="A54" s="62"/>
      <c r="B54" s="81" t="s">
        <v>11</v>
      </c>
      <c r="C54" s="71"/>
      <c r="D54" s="71"/>
      <c r="E54" s="71"/>
      <c r="F54" s="49"/>
      <c r="G54" s="14"/>
      <c r="H54" s="14"/>
    </row>
    <row r="55" spans="2:8" ht="15" customHeight="1">
      <c r="B55" s="51"/>
      <c r="C55" s="14"/>
      <c r="D55" s="66"/>
      <c r="E55" s="60"/>
      <c r="F55" s="49"/>
      <c r="G55" s="14"/>
      <c r="H55" s="14"/>
    </row>
    <row r="56" spans="4:8" ht="16.5" customHeight="1">
      <c r="D56" s="14"/>
      <c r="E56" s="59"/>
      <c r="F56" s="14"/>
      <c r="G56" s="14"/>
      <c r="H56" s="14"/>
    </row>
    <row r="57" spans="1:8" ht="12" customHeight="1">
      <c r="A57" s="13" t="s">
        <v>10</v>
      </c>
      <c r="B57" s="13"/>
      <c r="C57" s="13"/>
      <c r="D57" s="14"/>
      <c r="E57" s="14"/>
      <c r="F57" s="14"/>
      <c r="G57" s="14"/>
      <c r="H57" s="14"/>
    </row>
    <row r="58" spans="1:8" ht="9" customHeight="1">
      <c r="A58" s="12"/>
      <c r="B58" s="12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</sheetData>
  <sheetProtection/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  <headerFooter alignWithMargins="0">
    <oddFooter>&amp;L&amp;10
      &amp;"Times New Roman,Regular"&amp;12STORM WATER MANAGEMENT
     NEWAYGO COUNTY&amp;C&amp;"Times New Roman,Regular"DR - 2&amp;R&amp;"Times New Roman,Regular"2017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M. Miller</dc:creator>
  <cp:keywords/>
  <dc:description/>
  <cp:lastModifiedBy>Williams, June C.</cp:lastModifiedBy>
  <cp:lastPrinted>2017-06-07T20:03:02Z</cp:lastPrinted>
  <dcterms:created xsi:type="dcterms:W3CDTF">2003-04-03T13:13:02Z</dcterms:created>
  <dcterms:modified xsi:type="dcterms:W3CDTF">2017-06-07T20:03:14Z</dcterms:modified>
  <cp:category/>
  <cp:version/>
  <cp:contentType/>
  <cp:contentStatus/>
</cp:coreProperties>
</file>